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ASS" sheetId="1" r:id="rId1"/>
    <sheet name="BPC" sheetId="2" r:id="rId2"/>
    <sheet name="GUIA PENSIÓN" sheetId="3" r:id="rId3"/>
    <sheet name="GUIA JUBILACIÓN" sheetId="4" r:id="rId4"/>
  </sheets>
  <definedNames/>
  <calcPr fullCalcOnLoad="1"/>
</workbook>
</file>

<file path=xl/comments1.xml><?xml version="1.0" encoding="utf-8"?>
<comments xmlns="http://schemas.openxmlformats.org/spreadsheetml/2006/main">
  <authors>
    <author>pperdomo</author>
    <author>BPS</author>
    <author>Pablo Perdomo</author>
  </authors>
  <commentList>
    <comment ref="F54" authorId="0">
      <text>
        <r>
          <rPr>
            <sz val="8"/>
            <rFont val="Tahoma"/>
            <family val="2"/>
          </rPr>
          <t xml:space="preserve">RECUERDA ACTUALIZAR EL VALOR DE LA BASE DE PRESTACIONES Y CONTRIBUCIONES,  CUYO IMPORTE DECRETARÁ EL PODER EJECUTIVO EN CADA AUMENTO SALARIAL OTORGADO A LOS FUNCIONARIOS PÚBLICOS.
</t>
        </r>
      </text>
    </comment>
    <comment ref="G8" authorId="1">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2"/>
          </rPr>
          <t xml:space="preserve">
</t>
        </r>
      </text>
    </comment>
    <comment ref="G17" authorId="1">
      <text>
        <r>
          <rPr>
            <b/>
            <sz val="8"/>
            <rFont val="Tahoma"/>
            <family val="2"/>
          </rPr>
          <t>ADEMAS DE LOS DECLARADOS LEGALMENTE, TAMBIEN ESTAN CONSIDERADOS, LOS CALIFICADOS CON "INCAPACIDAD SEVERA" POR EL B.P.S.</t>
        </r>
        <r>
          <rPr>
            <sz val="8"/>
            <rFont val="Tahoma"/>
            <family val="2"/>
          </rPr>
          <t xml:space="preserve">
</t>
        </r>
      </text>
    </comment>
    <comment ref="G4" authorId="1">
      <text>
        <r>
          <rPr>
            <b/>
            <sz val="8"/>
            <rFont val="Tahoma"/>
            <family val="2"/>
          </rPr>
          <t>PARA CALCULAR EL IRPF, SIEMPRE HAY QUE LLENAR ESTA CELDA.
EN CASO DE MAS DE UN EMPLEO, SUMAR LOS NOMINALES</t>
        </r>
        <r>
          <rPr>
            <sz val="8"/>
            <rFont val="Tahoma"/>
            <family val="2"/>
          </rPr>
          <t xml:space="preserve">
</t>
        </r>
      </text>
    </comment>
    <comment ref="G10" authorId="1">
      <text>
        <r>
          <rPr>
            <b/>
            <sz val="8"/>
            <rFont val="Tahoma"/>
            <family val="2"/>
          </rPr>
          <t>PARA PODER CALCULAR LAS DEDUCCIONES, SIEMPRE HAY QUE LLENAR ESTA CELDA, SI SE ES FUNCIONARIO PÚBLICO</t>
        </r>
        <r>
          <rPr>
            <sz val="8"/>
            <rFont val="Tahoma"/>
            <family val="2"/>
          </rPr>
          <t xml:space="preserve">
</t>
        </r>
      </text>
    </comment>
    <comment ref="G13" authorId="1">
      <text>
        <r>
          <rPr>
            <b/>
            <sz val="8"/>
            <rFont val="Tahoma"/>
            <family val="2"/>
          </rPr>
          <t>PARA PODER CALCULAR LAS DEDUCCIONES SIEMPRE SE DEBE LLENAR ESTA CELDA, SI SE ES TRABAJADOR PRIVADO</t>
        </r>
        <r>
          <rPr>
            <sz val="8"/>
            <rFont val="Tahoma"/>
            <family val="2"/>
          </rPr>
          <t xml:space="preserve">
</t>
        </r>
      </text>
    </comment>
    <comment ref="F98" authorId="2">
      <text>
        <r>
          <rPr>
            <b/>
            <sz val="8"/>
            <rFont val="Tahoma"/>
            <family val="2"/>
          </rPr>
          <t>TODO INDICA QUE LAS DEDUCCIONES POR SALUD PROPIA, (12 BPC ANUALES), Y SALUD DE HIJOS DISCAPACITADOS (13 BPC ANUALES), SE ELIMINARÍAN. AL NO ESTAR PRONTO AÚN EL PROYECTO DE LEY DEL PODER EJECUTIVO, EVENTUALMENTE SE HACE ESTE CALCULO, A LA ESPERA DE LA DEFINITIVA REDACCIÓN.</t>
        </r>
        <r>
          <rPr>
            <sz val="8"/>
            <rFont val="Tahoma"/>
            <family val="2"/>
          </rPr>
          <t xml:space="preserve">
</t>
        </r>
      </text>
    </comment>
    <comment ref="G19" authorId="2">
      <text>
        <r>
          <rPr>
            <b/>
            <sz val="8"/>
            <rFont val="Tahoma"/>
            <family val="2"/>
          </rPr>
          <t>SI TE JUBILASTE ANTES DEL 1/1/08  DIGITA EL NÚMERO 1. SI TE JUBILASTES A PARTIR DEL 1/1/2008 EN ADELANTE NO DIGITES NADA.</t>
        </r>
        <r>
          <rPr>
            <sz val="8"/>
            <rFont val="Tahoma"/>
            <family val="2"/>
          </rPr>
          <t xml:space="preserve">
</t>
        </r>
      </text>
    </comment>
    <comment ref="G20" authorId="1">
      <text>
        <r>
          <rPr>
            <b/>
            <sz val="8"/>
            <rFont val="Tahoma"/>
            <family val="2"/>
          </rPr>
          <t>SI TE JUBILASTE CON ÚLTIMA ACTIVIDAD COMO EMPLEADO  DIGITA LA LETRA A. DE LO CONTRARIO NO DIGITES NADA.</t>
        </r>
        <r>
          <rPr>
            <sz val="8"/>
            <rFont val="Tahoma"/>
            <family val="2"/>
          </rPr>
          <t xml:space="preserve">
</t>
        </r>
      </text>
    </comment>
  </commentList>
</comments>
</file>

<file path=xl/comments2.xml><?xml version="1.0" encoding="utf-8"?>
<comments xmlns="http://schemas.openxmlformats.org/spreadsheetml/2006/main">
  <authors>
    <author>BPS</author>
    <author>Pablo Perdomo</author>
  </authors>
  <commentList>
    <comment ref="E35" authorId="0">
      <text>
        <r>
          <rPr>
            <b/>
            <sz val="8"/>
            <rFont val="Tahoma"/>
            <family val="2"/>
          </rPr>
          <t>TOPE CUOTA MUTUAL</t>
        </r>
        <r>
          <rPr>
            <sz val="8"/>
            <rFont val="Tahoma"/>
            <family val="2"/>
          </rPr>
          <t xml:space="preserve">
VALOR QUE HACE DE TOPE PARA ESTABLECER EL DERECHO A CUOTA MUTUAL DE AQUELLOS JUBILADOS QUE TUVIERON SU ÚLTIMA ACTIVIDAD LABORAL COMO DEPENDIENTES.
SU VALOR SE ACTUALIZA EN EL MISMO MOMENTO QUE LA B.P.C.
</t>
        </r>
      </text>
    </comment>
    <comment ref="E31" authorId="1">
      <text>
        <r>
          <rPr>
            <b/>
            <sz val="8"/>
            <rFont val="Tahoma"/>
            <family val="2"/>
          </rPr>
          <t>BASE de PRESTACIONES y CONTRIBUCIONES</t>
        </r>
        <r>
          <rPr>
            <sz val="8"/>
            <rFont val="Tahoma"/>
            <family val="2"/>
          </rPr>
          <t xml:space="preserve">. 
VARIA EN CADA OCACIÓN DE AUMENTO A LOS SALARIOS DE LOS FUNCIONARIOS PÚBLICOS.
PARA EL CALCULO DEL AJUSTE ANUAL DEL IMPUESTO, SE UTILIZARÁ LA B.P.C. PROMEDIO VIGENTE EN EL PERÍODO.
</t>
        </r>
      </text>
    </comment>
    <comment ref="A16" authorId="1">
      <text>
        <r>
          <rPr>
            <b/>
            <sz val="8"/>
            <rFont val="Tahoma"/>
            <family val="2"/>
          </rPr>
          <t>DEDUCCIONES DE MENORES EN PASIVOS</t>
        </r>
        <r>
          <rPr>
            <sz val="8"/>
            <rFont val="Tahoma"/>
            <family val="2"/>
          </rPr>
          <t xml:space="preserve">
</t>
        </r>
      </text>
    </comment>
    <comment ref="E13" authorId="1">
      <text>
        <r>
          <rPr>
            <b/>
            <sz val="8"/>
            <rFont val="Tahoma"/>
            <family val="2"/>
          </rPr>
          <t>Art.188, 1% y 3% JUBILADOS DEPENDIENTES</t>
        </r>
        <r>
          <rPr>
            <sz val="8"/>
            <rFont val="Tahoma"/>
            <family val="2"/>
          </rPr>
          <t xml:space="preserve">
</t>
        </r>
      </text>
    </comment>
    <comment ref="E38" authorId="1">
      <text>
        <r>
          <rPr>
            <b/>
            <sz val="8"/>
            <rFont val="Tahoma"/>
            <family val="2"/>
          </rPr>
          <t>TOPE TERCER NIVEL LEY 16,713</t>
        </r>
        <r>
          <rPr>
            <sz val="8"/>
            <rFont val="Tahoma"/>
            <family val="2"/>
          </rPr>
          <t xml:space="preserve">
CIFRA HASTA LA CUAL SE CALCULAN  LOS APORTES PERSONALES, SOLO PARA AQUELLOS TRABAJADORES QUE ESTÁN COMPRENDIDOS EN EL NUEVO RÉGIMEN, (SOLIDARIDAD INTERGENERACIONAL Y AFAP)
SE ACTUALIZA AL MES SIGUIENTE DE LA VIGENCIA DE LA NUEVA BPC
</t>
        </r>
      </text>
    </comment>
    <comment ref="E4" authorId="0">
      <text>
        <r>
          <rPr>
            <b/>
            <sz val="8"/>
            <rFont val="Tahoma"/>
            <family val="2"/>
          </rPr>
          <t>ATENCIÓN MEDICA A MENORES A CARGO</t>
        </r>
        <r>
          <rPr>
            <sz val="8"/>
            <rFont val="Tahoma"/>
            <family val="2"/>
          </rPr>
          <t xml:space="preserve">:
POR ATENCIÓN MÉDICA A LOS HIJOS MENORES DE EDAD A CARGO DEL CONTRIBUYENTE, SE PODRÁ DEDUCIR 6.5 BPC </t>
        </r>
        <r>
          <rPr>
            <b/>
            <sz val="8"/>
            <rFont val="Tahoma"/>
            <family val="2"/>
          </rPr>
          <t>ANUALES.</t>
        </r>
        <r>
          <rPr>
            <sz val="8"/>
            <rFont val="Tahoma"/>
            <family val="2"/>
          </rPr>
          <t xml:space="preserve"> 
</t>
        </r>
      </text>
    </comment>
    <comment ref="E7" authorId="0">
      <text>
        <r>
          <rPr>
            <b/>
            <sz val="8"/>
            <rFont val="Tahoma"/>
            <family val="2"/>
          </rPr>
          <t>ATENCIÓN MÉDICA PASIVOS</t>
        </r>
        <r>
          <rPr>
            <sz val="8"/>
            <rFont val="Tahoma"/>
            <family val="2"/>
          </rPr>
          <t xml:space="preserve"> POR ATENCIÓN MÉDICA LOS JUBILADOS Y PENSIONISTAS PODRÁN DEDUCIR 12 B.P.C. </t>
        </r>
        <r>
          <rPr>
            <b/>
            <sz val="8"/>
            <rFont val="Tahoma"/>
            <family val="2"/>
          </rPr>
          <t>ANUALES</t>
        </r>
        <r>
          <rPr>
            <sz val="8"/>
            <rFont val="Tahoma"/>
            <family val="2"/>
          </rPr>
          <t>, (1 BPC</t>
        </r>
        <r>
          <rPr>
            <sz val="8"/>
            <rFont val="Tahoma"/>
            <family val="2"/>
          </rPr>
          <t xml:space="preserve"> POR MES)
</t>
        </r>
      </text>
    </comment>
    <comment ref="E10" authorId="0">
      <text>
        <r>
          <rPr>
            <b/>
            <sz val="8"/>
            <rFont val="Tahoma"/>
            <family val="2"/>
          </rPr>
          <t>ATENCIÓN MÉDICA A HIJOS MAYORES O MENORES LEGALMENTE DECLARADOS INCAPACES</t>
        </r>
        <r>
          <rPr>
            <sz val="8"/>
            <rFont val="Tahoma"/>
            <family val="2"/>
          </rPr>
          <t xml:space="preserve">. LA DEDUCCIÓN ES DE 13 BPC </t>
        </r>
        <r>
          <rPr>
            <b/>
            <sz val="8"/>
            <rFont val="Tahoma"/>
            <family val="2"/>
          </rPr>
          <t>ANUALES</t>
        </r>
        <r>
          <rPr>
            <sz val="8"/>
            <rFont val="Tahoma"/>
            <family val="2"/>
          </rPr>
          <t xml:space="preserve">
</t>
        </r>
      </text>
    </comment>
    <comment ref="E17" authorId="0">
      <text>
        <r>
          <rPr>
            <b/>
            <sz val="8"/>
            <rFont val="Tahoma"/>
            <family val="2"/>
          </rPr>
          <t>Art.188, 1% y 3% PENSIONES DE JUBILADOS DEPENDIENTES</t>
        </r>
        <r>
          <rPr>
            <sz val="8"/>
            <rFont val="Tahoma"/>
            <family val="2"/>
          </rPr>
          <t xml:space="preserve">
</t>
        </r>
      </text>
    </comment>
    <comment ref="E36" authorId="0">
      <text>
        <r>
          <rPr>
            <b/>
            <sz val="8"/>
            <rFont val="Tahoma"/>
            <family val="2"/>
          </rPr>
          <t>TOPE CUOTA MUTUAL JUBILADOS PATRONES</t>
        </r>
        <r>
          <rPr>
            <sz val="8"/>
            <rFont val="Tahoma"/>
            <family val="2"/>
          </rPr>
          <t xml:space="preserve">
VALOR QUE HACE DE TOPE PARA ESTABLECER EL DERECHO A CUOTA MUTUAL DE AQUELLOS JUBILADOS QUE TUVIERON SU ÚLTIMA ACTIVIDAD LABORAL COMO NO DEPENDIENTES, (TAMBIÉN ESTE TOPE DEBE SER EL INGRESO PROMEDIO DEL NUCLEO FAMILIAR).
SU VALOR SE ACTUALIZA EN EL MISMO MOMENTO QUE LA B.P.C.
</t>
        </r>
      </text>
    </comment>
    <comment ref="F17" authorId="0">
      <text>
        <r>
          <rPr>
            <b/>
            <sz val="8"/>
            <rFont val="Tahoma"/>
            <family val="2"/>
          </rPr>
          <t>Art.188, 1% y 3% PENSIONES DE JUBILADOS NO DEPENDIENTES</t>
        </r>
        <r>
          <rPr>
            <sz val="8"/>
            <rFont val="Tahoma"/>
            <family val="2"/>
          </rPr>
          <t xml:space="preserve">
</t>
        </r>
      </text>
    </comment>
    <comment ref="E14" authorId="0">
      <text>
        <r>
          <rPr>
            <b/>
            <sz val="8"/>
            <rFont val="Tahoma"/>
            <family val="2"/>
          </rPr>
          <t>Art.188, 1% y 3% JUBILADOS NO DEPENDIENTES</t>
        </r>
        <r>
          <rPr>
            <sz val="8"/>
            <rFont val="Tahoma"/>
            <family val="2"/>
          </rPr>
          <t xml:space="preserve">
</t>
        </r>
      </text>
    </comment>
  </commentList>
</comments>
</file>

<file path=xl/sharedStrings.xml><?xml version="1.0" encoding="utf-8"?>
<sst xmlns="http://schemas.openxmlformats.org/spreadsheetml/2006/main" count="109" uniqueCount="91">
  <si>
    <t>MONTE PIO</t>
  </si>
  <si>
    <t>0 a 5 BPC</t>
  </si>
  <si>
    <t>5 a 10 BPC</t>
  </si>
  <si>
    <t>10 a 15 BPC</t>
  </si>
  <si>
    <t>BPC</t>
  </si>
  <si>
    <t>FRANJAS</t>
  </si>
  <si>
    <t>Monto</t>
  </si>
  <si>
    <t>Porcentaje</t>
  </si>
  <si>
    <t>TRABAJADORES</t>
  </si>
  <si>
    <t>NOMINAL</t>
  </si>
  <si>
    <t>15 a 50 BPC</t>
  </si>
  <si>
    <t>50 a 100 BPC</t>
  </si>
  <si>
    <t>Desde 100 BPC</t>
  </si>
  <si>
    <t>MONTO</t>
  </si>
  <si>
    <t>10 a 45 BPC</t>
  </si>
  <si>
    <t>45 a 95 BPC</t>
  </si>
  <si>
    <t>Mas de 95 BPC</t>
  </si>
  <si>
    <t>DEDUCCIONES</t>
  </si>
  <si>
    <t>DEDUCCIONES TRABAJADORES</t>
  </si>
  <si>
    <t>Atención médica pasivos</t>
  </si>
  <si>
    <t>DEDUCCIONES JUBILADOS</t>
  </si>
  <si>
    <t>DEDUCCIONES PENSIONISTAS</t>
  </si>
  <si>
    <t>TRABAJADOR</t>
  </si>
  <si>
    <t>JUBILADO</t>
  </si>
  <si>
    <t>PENSIONISTA</t>
  </si>
  <si>
    <t>DIFERENCIA de PAGO (IRPF menos IRP)</t>
  </si>
  <si>
    <t>Tope cuota mutual PASIVOS</t>
  </si>
  <si>
    <t>Fondo de Solidaridad</t>
  </si>
  <si>
    <t>Si sos TRABAJADOR ingresá TU SUELDO NOMINAL en la celda ROJA</t>
  </si>
  <si>
    <t>Adicional Fondo de Solidaridad</t>
  </si>
  <si>
    <t>TOTAL DE DEDUCCIONES</t>
  </si>
  <si>
    <t>IRP TOTAL</t>
  </si>
  <si>
    <t>LIQUIDOS</t>
  </si>
  <si>
    <t>F.R.LABORAL</t>
  </si>
  <si>
    <t>JUBILADOS Y PENSIONISTAS</t>
  </si>
  <si>
    <t>NOMINAL jubilados</t>
  </si>
  <si>
    <t>NOMINAL PENSION.</t>
  </si>
  <si>
    <t xml:space="preserve">Si te corresponde, ingresá en las celdas NARANJAS, el importe de las siguientes DEDUCCIONES </t>
  </si>
  <si>
    <t>SEPA CUANTO PAGARÁ de IMPUESTO a la RENTA de TRABAJO</t>
  </si>
  <si>
    <t>IRP TRABAJADOR PRIVADO MULTIEMPLEO</t>
  </si>
  <si>
    <t>TOTAL</t>
  </si>
  <si>
    <t>IRP JUBILADOS</t>
  </si>
  <si>
    <t>IRP PENSIONISTA</t>
  </si>
  <si>
    <t>IRP TRABAJADOR PUBLICO MULTIEMPLEO</t>
  </si>
  <si>
    <t>NIVEL 3 DE INGRESO</t>
  </si>
  <si>
    <t>TRANSICIÓN</t>
  </si>
  <si>
    <t>NUEVO</t>
  </si>
  <si>
    <t>NIVEL DE INGRESO 3</t>
  </si>
  <si>
    <t>COMPARACIÓN</t>
  </si>
  <si>
    <t xml:space="preserve">APORTES </t>
  </si>
  <si>
    <t>APORTES CJP</t>
  </si>
  <si>
    <t>REINTEGROS CJP</t>
  </si>
  <si>
    <t>Si sos funcionario PÚBLICO ingresá, en la celda AZUL, tu SUELDO NOMINAL MENOS las partidas que no son consideradas materia gravada por el BPS. En caso de mas de un trabajo público, llenar una celda AZUL por empleo.</t>
  </si>
  <si>
    <t>Si sos JUBILADO ingresá tu pasividad NOMINAL, en la celda ROSADA, (una jubilación por celda)</t>
  </si>
  <si>
    <t>Si sos PENSIONISTA ingresá tu pasividad NOMINAL, en la celda GRIS, (una pensión por celda)</t>
  </si>
  <si>
    <t>Marcá, en la celda marrón, CUANTOS HIJOS MENORES DE 18 AÑOS tienes a tu cargo</t>
  </si>
  <si>
    <t>APORTES</t>
  </si>
  <si>
    <t xml:space="preserve">Si sos trabajador PRIVADO ingresá tu SUELDO NOMINAL MENOS las partidas no gravadas por el BPS, en cualquiera de las celdas AMARILLAS. En caso de MULTIEMPLEO PRIVADO, llenar una celda AMARILLA por empleo.  </t>
  </si>
  <si>
    <t>Atención médica a menores a cargo</t>
  </si>
  <si>
    <t>IRPF por franja</t>
  </si>
  <si>
    <t>Atención médica hijos incapaces</t>
  </si>
  <si>
    <t>2,5 BPC</t>
  </si>
  <si>
    <t>Digitá, en la celda VIOLETA, 1 si se está incluido en el nuevo régimen o 2 si se esta en el régimen de transición, establecidos por la Ley 16713</t>
  </si>
  <si>
    <t>FONASA</t>
  </si>
  <si>
    <t>0 a 8 BPC</t>
  </si>
  <si>
    <t>8 a 15 BPC</t>
  </si>
  <si>
    <t>JUBILADO Y/O PENSIONISTA</t>
  </si>
  <si>
    <t>IRPF PASIVOS HASTA EL 30/06/2008</t>
  </si>
  <si>
    <t>IRPF BRUTO</t>
  </si>
  <si>
    <t>IRPF MENOS DEDUCCIONES</t>
  </si>
  <si>
    <t>COBRO LÍQUIDO (Si el IASS tuviera deducciones)</t>
  </si>
  <si>
    <t>IRPF</t>
  </si>
  <si>
    <t>Tope cuota mutual jubilados PATRONES</t>
  </si>
  <si>
    <t>Marcá, en la celda AMARILLA,  con la letra A si sos jubilado con última actividad EMPLEADO. Si sos jubilado con última actividad PATRON no marcar nada.</t>
  </si>
  <si>
    <t>JUBILADOS y PENSIONISTAS</t>
  </si>
  <si>
    <t>Si tenes hijos MENORES DE 18 AÑOS digita A en la celda de color VERDE</t>
  </si>
  <si>
    <t>DEDUCCIÓN FONASA</t>
  </si>
  <si>
    <t>IASS SIN Deducciones</t>
  </si>
  <si>
    <t>COMPARATIVO IRPF DEROGADO CON IASS ACTUAL</t>
  </si>
  <si>
    <t>IASS</t>
  </si>
  <si>
    <t>MAS de 50 BPC</t>
  </si>
  <si>
    <t>BASE DE PRESTACIONES Y CONTRIBUCIONES</t>
  </si>
  <si>
    <t>IASS PASIVOS</t>
  </si>
  <si>
    <t xml:space="preserve">COBRO LÍQUIDO ACTUAL </t>
  </si>
  <si>
    <t>Cobro líquido con el DEROGADO IRPF</t>
  </si>
  <si>
    <t>FONASA CÓNYUGE</t>
  </si>
  <si>
    <t>Marcá, en la celda VERDE, CUANTOS HIJOS MAYORES O MENORES LEGALMENTE DECLARADOS CON INCAPACIDAD, tienes a tu cargo</t>
  </si>
  <si>
    <t>FRANJAS DE IRP</t>
  </si>
  <si>
    <t>Marcá, en la celda AZUL, el NÚMERO 1 si te jubilaste ANTES del 1/1/2008. Si te jubilastes a partir del 1/1/2008 no marcar nada.</t>
  </si>
  <si>
    <t xml:space="preserve"> En la celda CELESTE, digitá 1 si tenés HIJOS menores de 18 años o DISCAPACITADOS de cualquier edad A TU CARGO</t>
  </si>
  <si>
    <t>Con 1 o más hijos menores de 18 años o discapacitados de cualquier edad a cargo y tu cónyuge o cuncubino/a NO tiene FONASA digitá 1 en la celda rosada</t>
  </si>
</sst>
</file>

<file path=xl/styles.xml><?xml version="1.0" encoding="utf-8"?>
<styleSheet xmlns="http://schemas.openxmlformats.org/spreadsheetml/2006/main">
  <numFmts count="37">
    <numFmt numFmtId="5" formatCode="&quot;$U&quot;\ #,##0_);\(&quot;$U&quot;\ #,##0\)"/>
    <numFmt numFmtId="6" formatCode="&quot;$U&quot;\ #,##0_);[Red]\(&quot;$U&quot;\ #,##0\)"/>
    <numFmt numFmtId="7" formatCode="&quot;$U&quot;\ #,##0.00_);\(&quot;$U&quot;\ #,##0.00\)"/>
    <numFmt numFmtId="8" formatCode="&quot;$U&quot;\ #,##0.00_);[Red]\(&quot;$U&quot;\ #,##0.00\)"/>
    <numFmt numFmtId="42" formatCode="_(&quot;$U&quot;\ * #,##0_);_(&quot;$U&quot;\ * \(#,##0\);_(&quot;$U&quot;\ * &quot;-&quot;_);_(@_)"/>
    <numFmt numFmtId="41" formatCode="_(* #,##0_);_(* \(#,##0\);_(* &quot;-&quot;_);_(@_)"/>
    <numFmt numFmtId="44" formatCode="_(&quot;$U&quot;\ * #,##0.00_);_(&quot;$U&quot;\ * \(#,##0.00\);_(&quot;$U&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U&quot;\ #,##0"/>
    <numFmt numFmtId="189" formatCode="&quot;Sí&quot;;&quot;Sí&quot;;&quot;No&quot;"/>
    <numFmt numFmtId="190" formatCode="&quot;Verdadero&quot;;&quot;Verdadero&quot;;&quot;Falso&quot;"/>
    <numFmt numFmtId="191" formatCode="&quot;Activado&quot;;&quot;Activado&quot;;&quot;Desactivado&quot;"/>
    <numFmt numFmtId="192" formatCode="0.0000"/>
  </numFmts>
  <fonts count="67">
    <font>
      <sz val="10"/>
      <name val="Arial"/>
      <family val="0"/>
    </font>
    <font>
      <b/>
      <sz val="10"/>
      <name val="Arial"/>
      <family val="2"/>
    </font>
    <font>
      <b/>
      <sz val="12"/>
      <name val="Arial"/>
      <family val="2"/>
    </font>
    <font>
      <b/>
      <sz val="14"/>
      <name val="Arial"/>
      <family val="2"/>
    </font>
    <font>
      <b/>
      <sz val="16"/>
      <name val="Arial"/>
      <family val="2"/>
    </font>
    <font>
      <b/>
      <sz val="11"/>
      <name val="Comic Sans MS"/>
      <family val="4"/>
    </font>
    <font>
      <b/>
      <sz val="18"/>
      <name val="Arial"/>
      <family val="2"/>
    </font>
    <font>
      <b/>
      <sz val="11"/>
      <name val="Arial"/>
      <family val="2"/>
    </font>
    <font>
      <b/>
      <sz val="10"/>
      <name val="Comic Sans MS"/>
      <family val="4"/>
    </font>
    <font>
      <b/>
      <sz val="14"/>
      <name val="Comic Sans MS"/>
      <family val="4"/>
    </font>
    <font>
      <b/>
      <sz val="16"/>
      <name val="Comic Sans MS"/>
      <family val="4"/>
    </font>
    <font>
      <sz val="8"/>
      <name val="Tahoma"/>
      <family val="2"/>
    </font>
    <font>
      <b/>
      <sz val="12"/>
      <name val="Comic Sans MS"/>
      <family val="4"/>
    </font>
    <font>
      <b/>
      <sz val="20"/>
      <name val="Arial Narrow"/>
      <family val="2"/>
    </font>
    <font>
      <u val="single"/>
      <sz val="10"/>
      <color indexed="12"/>
      <name val="Arial"/>
      <family val="2"/>
    </font>
    <font>
      <u val="single"/>
      <sz val="10"/>
      <color indexed="36"/>
      <name val="Arial"/>
      <family val="2"/>
    </font>
    <font>
      <b/>
      <sz val="20"/>
      <name val="Arial"/>
      <family val="2"/>
    </font>
    <font>
      <b/>
      <sz val="9"/>
      <name val="Comic Sans MS"/>
      <family val="4"/>
    </font>
    <font>
      <b/>
      <sz val="10"/>
      <color indexed="9"/>
      <name val="Arial"/>
      <family val="2"/>
    </font>
    <font>
      <b/>
      <sz val="11"/>
      <color indexed="9"/>
      <name val="Arial"/>
      <family val="2"/>
    </font>
    <font>
      <b/>
      <sz val="12"/>
      <color indexed="9"/>
      <name val="Arial"/>
      <family val="2"/>
    </font>
    <font>
      <b/>
      <sz val="8"/>
      <name val="Tahoma"/>
      <family val="2"/>
    </font>
    <font>
      <b/>
      <sz val="16"/>
      <color indexed="9"/>
      <name val="Arial"/>
      <family val="2"/>
    </font>
    <font>
      <b/>
      <sz val="28"/>
      <name val="Comic Sans MS"/>
      <family val="4"/>
    </font>
    <font>
      <b/>
      <sz val="14"/>
      <color indexed="9"/>
      <name val="Arial"/>
      <family val="2"/>
    </font>
    <font>
      <b/>
      <u val="single"/>
      <sz val="9"/>
      <name val="Tahoma"/>
      <family val="2"/>
    </font>
    <font>
      <b/>
      <u val="single"/>
      <sz val="8"/>
      <name val="Tahoma"/>
      <family val="2"/>
    </font>
    <font>
      <sz val="18"/>
      <name val="Arial"/>
      <family val="2"/>
    </font>
    <font>
      <b/>
      <sz val="18"/>
      <name val="Comic Sans MS"/>
      <family val="4"/>
    </font>
    <font>
      <b/>
      <sz val="26"/>
      <name val="Comic Sans MS"/>
      <family val="4"/>
    </font>
    <font>
      <b/>
      <sz val="26"/>
      <color indexed="9"/>
      <name val="Comic Sans MS"/>
      <family val="4"/>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9"/>
        <bgColor indexed="64"/>
      </patternFill>
    </fill>
    <fill>
      <patternFill patternType="solid">
        <fgColor indexed="21"/>
        <bgColor indexed="64"/>
      </patternFill>
    </fill>
    <fill>
      <patternFill patternType="solid">
        <fgColor indexed="56"/>
        <bgColor indexed="64"/>
      </patternFill>
    </fill>
    <fill>
      <patternFill patternType="solid">
        <fgColor indexed="18"/>
        <bgColor indexed="64"/>
      </patternFill>
    </fill>
    <fill>
      <patternFill patternType="solid">
        <fgColor indexed="50"/>
        <bgColor indexed="64"/>
      </patternFill>
    </fill>
    <fill>
      <patternFill patternType="solid">
        <fgColor indexed="45"/>
        <bgColor indexed="64"/>
      </patternFill>
    </fill>
    <fill>
      <patternFill patternType="solid">
        <fgColor indexed="61"/>
        <bgColor indexed="64"/>
      </patternFill>
    </fill>
    <fill>
      <patternFill patternType="solid">
        <fgColor indexed="53"/>
        <bgColor indexed="64"/>
      </patternFill>
    </fill>
    <fill>
      <patternFill patternType="solid">
        <fgColor indexed="42"/>
        <bgColor indexed="64"/>
      </patternFill>
    </fill>
    <fill>
      <patternFill patternType="solid">
        <fgColor indexed="60"/>
        <bgColor indexed="64"/>
      </patternFill>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51"/>
        <bgColor indexed="64"/>
      </patternFill>
    </fill>
    <fill>
      <patternFill patternType="solid">
        <fgColor indexed="46"/>
        <bgColor indexed="64"/>
      </patternFill>
    </fill>
    <fill>
      <patternFill patternType="solid">
        <fgColor indexed="10"/>
        <bgColor indexed="64"/>
      </patternFill>
    </fill>
    <fill>
      <patternFill patternType="solid">
        <fgColor indexed="11"/>
        <bgColor indexed="64"/>
      </patternFill>
    </fill>
    <fill>
      <patternFill patternType="solid">
        <fgColor indexed="14"/>
        <bgColor indexed="64"/>
      </patternFill>
    </fill>
    <fill>
      <patternFill patternType="solid">
        <fgColor indexed="47"/>
        <bgColor indexed="64"/>
      </patternFill>
    </fill>
    <fill>
      <patternFill patternType="solid">
        <fgColor indexed="5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color indexed="63"/>
      </bottom>
    </border>
    <border>
      <left style="medium"/>
      <right style="thin"/>
      <top style="thin"/>
      <bottom style="medium"/>
    </border>
    <border>
      <left style="medium"/>
      <right style="medium"/>
      <top style="medium"/>
      <bottom style="medium"/>
    </border>
    <border>
      <left style="thin"/>
      <right style="medium"/>
      <top style="medium"/>
      <bottom style="thin"/>
    </border>
    <border>
      <left style="thin"/>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color indexed="63"/>
      </right>
      <top style="medium"/>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thick"/>
      <right style="thick"/>
      <top style="thick"/>
      <bottom style="thick"/>
    </border>
    <border>
      <left>
        <color indexed="63"/>
      </left>
      <right style="thick"/>
      <top>
        <color indexed="63"/>
      </top>
      <bottom style="thick"/>
    </border>
    <border>
      <left>
        <color indexed="63"/>
      </left>
      <right style="thick"/>
      <top style="thick"/>
      <bottom style="thick"/>
    </border>
    <border>
      <left>
        <color indexed="63"/>
      </left>
      <right>
        <color indexed="63"/>
      </right>
      <top style="medium"/>
      <bottom>
        <color indexed="63"/>
      </bottom>
    </border>
    <border>
      <left style="thick"/>
      <right>
        <color indexed="63"/>
      </right>
      <top style="thick"/>
      <bottom style="thick"/>
    </border>
    <border>
      <left>
        <color indexed="63"/>
      </left>
      <right>
        <color indexed="63"/>
      </right>
      <top style="thick"/>
      <bottom style="thick"/>
    </border>
    <border>
      <left style="thick"/>
      <right>
        <color indexed="63"/>
      </right>
      <top>
        <color indexed="63"/>
      </top>
      <bottom style="thick"/>
    </border>
    <border>
      <left style="thick"/>
      <right style="thick"/>
      <top>
        <color indexed="63"/>
      </top>
      <bottom style="thick"/>
    </border>
    <border>
      <left style="medium"/>
      <right>
        <color indexed="63"/>
      </right>
      <top>
        <color indexed="63"/>
      </top>
      <bottom style="medium"/>
    </border>
    <border>
      <left style="medium"/>
      <right style="medium"/>
      <top style="thin"/>
      <bottom>
        <color indexed="63"/>
      </bottom>
    </border>
    <border>
      <left style="thick"/>
      <right style="thick"/>
      <top>
        <color indexed="63"/>
      </top>
      <bottom>
        <color indexed="63"/>
      </bottom>
    </border>
    <border>
      <left style="thick"/>
      <right style="thick"/>
      <top style="thick"/>
      <bottom>
        <color indexed="63"/>
      </bottom>
    </border>
    <border>
      <left style="thin"/>
      <right>
        <color indexed="63"/>
      </right>
      <top style="thin"/>
      <bottom style="thin"/>
    </border>
    <border>
      <left style="thick"/>
      <right style="medium"/>
      <top style="thick"/>
      <bottom style="thick"/>
    </border>
    <border>
      <left style="medium"/>
      <right style="thick"/>
      <top style="thick"/>
      <bottom style="thick"/>
    </border>
    <border>
      <left style="medium"/>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style="medium"/>
      <top>
        <color indexed="63"/>
      </top>
      <bottom>
        <color indexed="63"/>
      </bottom>
    </border>
    <border>
      <left>
        <color indexed="63"/>
      </left>
      <right style="thick"/>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74">
    <xf numFmtId="0" fontId="0" fillId="0" borderId="0" xfId="0" applyAlignment="1">
      <alignment/>
    </xf>
    <xf numFmtId="1" fontId="0" fillId="0" borderId="0" xfId="0" applyNumberFormat="1" applyAlignment="1">
      <alignment/>
    </xf>
    <xf numFmtId="9" fontId="0" fillId="0" borderId="0" xfId="0" applyNumberFormat="1" applyAlignment="1">
      <alignment/>
    </xf>
    <xf numFmtId="0" fontId="0" fillId="0" borderId="0" xfId="0" applyAlignment="1">
      <alignment horizontal="center"/>
    </xf>
    <xf numFmtId="0" fontId="4" fillId="33" borderId="0" xfId="0" applyFont="1" applyFill="1" applyBorder="1" applyAlignment="1">
      <alignment horizontal="center"/>
    </xf>
    <xf numFmtId="9" fontId="1" fillId="34" borderId="10" xfId="0" applyNumberFormat="1" applyFont="1" applyFill="1" applyBorder="1" applyAlignment="1">
      <alignment horizontal="center"/>
    </xf>
    <xf numFmtId="9" fontId="1" fillId="34" borderId="11" xfId="0" applyNumberFormat="1" applyFont="1" applyFill="1" applyBorder="1" applyAlignment="1">
      <alignment horizontal="center"/>
    </xf>
    <xf numFmtId="9" fontId="1" fillId="34" borderId="12" xfId="0" applyNumberFormat="1" applyFont="1" applyFill="1" applyBorder="1" applyAlignment="1">
      <alignment horizontal="center"/>
    </xf>
    <xf numFmtId="0" fontId="7" fillId="35" borderId="13" xfId="0" applyFont="1" applyFill="1" applyBorder="1" applyAlignment="1">
      <alignment horizontal="center"/>
    </xf>
    <xf numFmtId="0" fontId="7" fillId="35" borderId="13" xfId="0" applyFont="1" applyFill="1" applyBorder="1" applyAlignment="1">
      <alignment/>
    </xf>
    <xf numFmtId="0" fontId="5" fillId="0" borderId="0" xfId="0" applyFont="1" applyFill="1" applyBorder="1" applyAlignment="1">
      <alignment horizontal="center"/>
    </xf>
    <xf numFmtId="1" fontId="4" fillId="0" borderId="0" xfId="0" applyNumberFormat="1" applyFont="1" applyFill="1" applyBorder="1" applyAlignment="1" applyProtection="1">
      <alignment horizontal="center"/>
      <protection locked="0"/>
    </xf>
    <xf numFmtId="1" fontId="5" fillId="0" borderId="0" xfId="0" applyNumberFormat="1" applyFont="1" applyFill="1" applyBorder="1" applyAlignment="1">
      <alignment horizontal="center"/>
    </xf>
    <xf numFmtId="3" fontId="1" fillId="34" borderId="14" xfId="0" applyNumberFormat="1" applyFont="1" applyFill="1" applyBorder="1" applyAlignment="1" applyProtection="1">
      <alignment/>
      <protection hidden="1"/>
    </xf>
    <xf numFmtId="3" fontId="1" fillId="34" borderId="15" xfId="0" applyNumberFormat="1" applyFont="1" applyFill="1" applyBorder="1" applyAlignment="1" applyProtection="1">
      <alignment/>
      <protection hidden="1"/>
    </xf>
    <xf numFmtId="0" fontId="3" fillId="0" borderId="0" xfId="0" applyFont="1" applyFill="1" applyBorder="1" applyAlignment="1">
      <alignment horizontal="center"/>
    </xf>
    <xf numFmtId="0" fontId="9" fillId="0" borderId="0" xfId="0" applyFont="1" applyFill="1" applyBorder="1" applyAlignment="1">
      <alignment horizontal="center"/>
    </xf>
    <xf numFmtId="0" fontId="0" fillId="0" borderId="0" xfId="0" applyFont="1" applyAlignment="1">
      <alignment/>
    </xf>
    <xf numFmtId="0" fontId="8" fillId="0" borderId="0" xfId="0" applyFont="1" applyFill="1" applyBorder="1" applyAlignment="1">
      <alignment horizontal="center"/>
    </xf>
    <xf numFmtId="0" fontId="0" fillId="0" borderId="0" xfId="0" applyFont="1" applyAlignment="1">
      <alignment/>
    </xf>
    <xf numFmtId="1" fontId="8" fillId="0" borderId="0" xfId="0" applyNumberFormat="1" applyFont="1" applyFill="1" applyBorder="1" applyAlignment="1">
      <alignment horizontal="center"/>
    </xf>
    <xf numFmtId="0" fontId="1" fillId="0" borderId="0" xfId="0" applyFont="1" applyFill="1" applyBorder="1" applyAlignment="1">
      <alignment horizontal="center"/>
    </xf>
    <xf numFmtId="0" fontId="0" fillId="0" borderId="16" xfId="0" applyBorder="1" applyAlignment="1" applyProtection="1">
      <alignment/>
      <protection hidden="1"/>
    </xf>
    <xf numFmtId="1" fontId="0" fillId="0" borderId="17" xfId="0" applyNumberFormat="1" applyBorder="1" applyAlignment="1" applyProtection="1">
      <alignment/>
      <protection hidden="1"/>
    </xf>
    <xf numFmtId="1" fontId="0" fillId="0" borderId="18" xfId="0" applyNumberFormat="1" applyBorder="1" applyAlignment="1" applyProtection="1">
      <alignment/>
      <protection hidden="1"/>
    </xf>
    <xf numFmtId="0" fontId="3" fillId="36" borderId="13" xfId="0" applyFont="1" applyFill="1" applyBorder="1" applyAlignment="1">
      <alignment horizontal="center"/>
    </xf>
    <xf numFmtId="3" fontId="10" fillId="0" borderId="0" xfId="0" applyNumberFormat="1" applyFont="1" applyFill="1" applyBorder="1" applyAlignment="1" applyProtection="1">
      <alignment horizontal="center"/>
      <protection locked="0"/>
    </xf>
    <xf numFmtId="0" fontId="4" fillId="34" borderId="13" xfId="0" applyFont="1" applyFill="1" applyBorder="1" applyAlignment="1">
      <alignment horizontal="center"/>
    </xf>
    <xf numFmtId="0" fontId="4" fillId="0" borderId="0" xfId="0" applyFont="1" applyBorder="1" applyAlignment="1">
      <alignment horizontal="center"/>
    </xf>
    <xf numFmtId="1" fontId="0" fillId="0" borderId="0" xfId="0" applyNumberFormat="1" applyAlignment="1" applyProtection="1">
      <alignment/>
      <protection hidden="1"/>
    </xf>
    <xf numFmtId="0" fontId="1" fillId="34" borderId="13" xfId="0" applyFont="1" applyFill="1" applyBorder="1" applyAlignment="1">
      <alignment horizontal="center"/>
    </xf>
    <xf numFmtId="0" fontId="1" fillId="37" borderId="13" xfId="0" applyFont="1" applyFill="1" applyBorder="1" applyAlignment="1">
      <alignment horizontal="center"/>
    </xf>
    <xf numFmtId="1" fontId="2" fillId="34" borderId="13" xfId="0" applyNumberFormat="1" applyFont="1" applyFill="1" applyBorder="1" applyAlignment="1">
      <alignment horizontal="center"/>
    </xf>
    <xf numFmtId="0" fontId="1" fillId="38" borderId="13" xfId="0" applyFont="1" applyFill="1" applyBorder="1" applyAlignment="1">
      <alignment horizontal="center"/>
    </xf>
    <xf numFmtId="1" fontId="2" fillId="38" borderId="13" xfId="0" applyNumberFormat="1" applyFont="1" applyFill="1" applyBorder="1" applyAlignment="1">
      <alignment horizontal="center"/>
    </xf>
    <xf numFmtId="1" fontId="2" fillId="37" borderId="13" xfId="0" applyNumberFormat="1" applyFont="1" applyFill="1" applyBorder="1" applyAlignment="1">
      <alignment horizontal="center"/>
    </xf>
    <xf numFmtId="1" fontId="3" fillId="0" borderId="19" xfId="0" applyNumberFormat="1" applyFont="1" applyBorder="1" applyAlignment="1" applyProtection="1">
      <alignment horizontal="center"/>
      <protection hidden="1"/>
    </xf>
    <xf numFmtId="1" fontId="6" fillId="39" borderId="13" xfId="0" applyNumberFormat="1" applyFont="1" applyFill="1" applyBorder="1" applyAlignment="1" applyProtection="1">
      <alignment horizontal="center" vertical="center"/>
      <protection hidden="1"/>
    </xf>
    <xf numFmtId="1" fontId="7" fillId="0" borderId="13" xfId="0" applyNumberFormat="1" applyFont="1" applyBorder="1" applyAlignment="1" applyProtection="1">
      <alignment horizontal="center"/>
      <protection hidden="1"/>
    </xf>
    <xf numFmtId="0" fontId="0" fillId="0" borderId="20" xfId="0" applyBorder="1" applyAlignment="1">
      <alignment/>
    </xf>
    <xf numFmtId="0" fontId="16"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38" borderId="21" xfId="0" applyFont="1" applyFill="1" applyBorder="1" applyAlignment="1">
      <alignment horizontal="center"/>
    </xf>
    <xf numFmtId="0" fontId="1" fillId="38" borderId="22" xfId="0" applyFont="1" applyFill="1" applyBorder="1" applyAlignment="1">
      <alignment horizontal="center"/>
    </xf>
    <xf numFmtId="0" fontId="1" fillId="38" borderId="23" xfId="0" applyFont="1" applyFill="1" applyBorder="1" applyAlignment="1">
      <alignment horizontal="center"/>
    </xf>
    <xf numFmtId="0" fontId="1" fillId="36" borderId="24" xfId="0" applyFont="1" applyFill="1" applyBorder="1" applyAlignment="1" applyProtection="1">
      <alignment horizontal="center"/>
      <protection hidden="1"/>
    </xf>
    <xf numFmtId="0" fontId="1" fillId="34" borderId="13" xfId="0" applyFont="1" applyFill="1" applyBorder="1" applyAlignment="1" applyProtection="1">
      <alignment horizontal="center"/>
      <protection hidden="1"/>
    </xf>
    <xf numFmtId="0" fontId="1" fillId="40" borderId="13" xfId="0" applyFont="1" applyFill="1" applyBorder="1" applyAlignment="1" applyProtection="1">
      <alignment horizontal="center"/>
      <protection hidden="1"/>
    </xf>
    <xf numFmtId="0" fontId="1" fillId="41" borderId="13" xfId="0" applyFont="1" applyFill="1" applyBorder="1" applyAlignment="1" applyProtection="1">
      <alignment horizontal="center"/>
      <protection hidden="1"/>
    </xf>
    <xf numFmtId="0" fontId="18" fillId="42" borderId="25" xfId="0" applyFont="1" applyFill="1" applyBorder="1" applyAlignment="1" applyProtection="1">
      <alignment horizontal="center"/>
      <protection hidden="1"/>
    </xf>
    <xf numFmtId="0" fontId="1" fillId="36" borderId="10" xfId="0" applyFont="1" applyFill="1" applyBorder="1" applyAlignment="1">
      <alignment/>
    </xf>
    <xf numFmtId="0" fontId="1" fillId="36" borderId="26" xfId="0" applyFont="1" applyFill="1" applyBorder="1" applyAlignment="1" applyProtection="1">
      <alignment/>
      <protection hidden="1"/>
    </xf>
    <xf numFmtId="9" fontId="1" fillId="36" borderId="26" xfId="0" applyNumberFormat="1" applyFont="1" applyFill="1" applyBorder="1" applyAlignment="1">
      <alignment/>
    </xf>
    <xf numFmtId="1" fontId="2" fillId="36" borderId="14" xfId="0" applyNumberFormat="1" applyFont="1" applyFill="1" applyBorder="1" applyAlignment="1" applyProtection="1">
      <alignment/>
      <protection hidden="1"/>
    </xf>
    <xf numFmtId="0" fontId="1" fillId="34" borderId="27" xfId="0" applyFont="1" applyFill="1" applyBorder="1" applyAlignment="1">
      <alignment/>
    </xf>
    <xf numFmtId="1" fontId="1" fillId="34" borderId="28" xfId="0" applyNumberFormat="1" applyFont="1" applyFill="1" applyBorder="1" applyAlignment="1" applyProtection="1">
      <alignment/>
      <protection hidden="1"/>
    </xf>
    <xf numFmtId="9" fontId="1" fillId="34" borderId="28" xfId="0" applyNumberFormat="1" applyFont="1" applyFill="1" applyBorder="1" applyAlignment="1">
      <alignment/>
    </xf>
    <xf numFmtId="1" fontId="2" fillId="34" borderId="29" xfId="0" applyNumberFormat="1" applyFont="1" applyFill="1" applyBorder="1" applyAlignment="1" applyProtection="1">
      <alignment/>
      <protection hidden="1"/>
    </xf>
    <xf numFmtId="0" fontId="1" fillId="40" borderId="27" xfId="0" applyFont="1" applyFill="1" applyBorder="1" applyAlignment="1">
      <alignment/>
    </xf>
    <xf numFmtId="0" fontId="1" fillId="40" borderId="28" xfId="0" applyFont="1" applyFill="1" applyBorder="1" applyAlignment="1" applyProtection="1">
      <alignment/>
      <protection hidden="1"/>
    </xf>
    <xf numFmtId="9" fontId="1" fillId="40" borderId="28" xfId="0" applyNumberFormat="1" applyFont="1" applyFill="1" applyBorder="1" applyAlignment="1">
      <alignment/>
    </xf>
    <xf numFmtId="1" fontId="2" fillId="40" borderId="29" xfId="0" applyNumberFormat="1" applyFont="1" applyFill="1" applyBorder="1" applyAlignment="1" applyProtection="1">
      <alignment/>
      <protection hidden="1"/>
    </xf>
    <xf numFmtId="0" fontId="1" fillId="41" borderId="27" xfId="0" applyFont="1" applyFill="1" applyBorder="1" applyAlignment="1">
      <alignment/>
    </xf>
    <xf numFmtId="1" fontId="1" fillId="41" borderId="28" xfId="0" applyNumberFormat="1" applyFont="1" applyFill="1" applyBorder="1" applyAlignment="1" applyProtection="1">
      <alignment/>
      <protection hidden="1"/>
    </xf>
    <xf numFmtId="9" fontId="1" fillId="41" borderId="28" xfId="0" applyNumberFormat="1" applyFont="1" applyFill="1" applyBorder="1" applyAlignment="1">
      <alignment/>
    </xf>
    <xf numFmtId="0" fontId="18" fillId="42" borderId="11" xfId="0" applyFont="1" applyFill="1" applyBorder="1" applyAlignment="1">
      <alignment/>
    </xf>
    <xf numFmtId="1" fontId="18" fillId="42" borderId="30" xfId="0" applyNumberFormat="1" applyFont="1" applyFill="1" applyBorder="1" applyAlignment="1" applyProtection="1">
      <alignment/>
      <protection hidden="1"/>
    </xf>
    <xf numFmtId="9" fontId="18" fillId="42" borderId="30" xfId="0" applyNumberFormat="1" applyFont="1" applyFill="1" applyBorder="1" applyAlignment="1">
      <alignment/>
    </xf>
    <xf numFmtId="0" fontId="18" fillId="43" borderId="12" xfId="0" applyFont="1" applyFill="1" applyBorder="1" applyAlignment="1">
      <alignment/>
    </xf>
    <xf numFmtId="3" fontId="6" fillId="36" borderId="22" xfId="0" applyNumberFormat="1" applyFont="1" applyFill="1" applyBorder="1" applyAlignment="1" applyProtection="1">
      <alignment horizontal="center"/>
      <protection locked="0"/>
    </xf>
    <xf numFmtId="4" fontId="4" fillId="33" borderId="13" xfId="0" applyNumberFormat="1" applyFont="1" applyFill="1" applyBorder="1" applyAlignment="1" applyProtection="1">
      <alignment horizontal="center"/>
      <protection locked="0"/>
    </xf>
    <xf numFmtId="0" fontId="2" fillId="0" borderId="13" xfId="0" applyFont="1" applyBorder="1" applyAlignment="1">
      <alignment horizontal="center" vertical="center"/>
    </xf>
    <xf numFmtId="0" fontId="1" fillId="0" borderId="13" xfId="0" applyFont="1" applyBorder="1" applyAlignment="1">
      <alignment horizontal="center"/>
    </xf>
    <xf numFmtId="1" fontId="1" fillId="0" borderId="13" xfId="0" applyNumberFormat="1" applyFont="1" applyBorder="1" applyAlignment="1">
      <alignment horizontal="center"/>
    </xf>
    <xf numFmtId="1" fontId="3" fillId="0" borderId="0" xfId="0" applyNumberFormat="1" applyFont="1" applyBorder="1" applyAlignment="1" applyProtection="1">
      <alignment horizontal="center"/>
      <protection hidden="1"/>
    </xf>
    <xf numFmtId="3" fontId="4" fillId="34" borderId="22" xfId="0" applyNumberFormat="1" applyFont="1" applyFill="1" applyBorder="1" applyAlignment="1" applyProtection="1">
      <alignment horizontal="center"/>
      <protection locked="0"/>
    </xf>
    <xf numFmtId="0" fontId="1" fillId="44" borderId="31" xfId="0" applyFont="1" applyFill="1" applyBorder="1" applyAlignment="1">
      <alignment horizontal="center"/>
    </xf>
    <xf numFmtId="1" fontId="2" fillId="44" borderId="13" xfId="0" applyNumberFormat="1" applyFont="1" applyFill="1" applyBorder="1" applyAlignment="1" applyProtection="1">
      <alignment horizontal="center"/>
      <protection hidden="1"/>
    </xf>
    <xf numFmtId="0" fontId="1" fillId="45" borderId="31" xfId="0" applyFont="1" applyFill="1" applyBorder="1" applyAlignment="1">
      <alignment/>
    </xf>
    <xf numFmtId="1" fontId="2" fillId="45" borderId="13" xfId="0" applyNumberFormat="1" applyFont="1" applyFill="1" applyBorder="1" applyAlignment="1">
      <alignment horizontal="center"/>
    </xf>
    <xf numFmtId="0" fontId="1" fillId="46" borderId="13" xfId="0" applyFont="1" applyFill="1" applyBorder="1" applyAlignment="1">
      <alignment/>
    </xf>
    <xf numFmtId="1" fontId="2" fillId="46" borderId="32" xfId="0" applyNumberFormat="1" applyFont="1" applyFill="1" applyBorder="1" applyAlignment="1">
      <alignment horizontal="center"/>
    </xf>
    <xf numFmtId="0" fontId="1" fillId="47" borderId="31" xfId="0" applyFont="1" applyFill="1" applyBorder="1" applyAlignment="1">
      <alignment horizontal="center"/>
    </xf>
    <xf numFmtId="1" fontId="2" fillId="47" borderId="13" xfId="0" applyNumberFormat="1" applyFont="1" applyFill="1" applyBorder="1" applyAlignment="1" applyProtection="1">
      <alignment horizontal="center"/>
      <protection hidden="1"/>
    </xf>
    <xf numFmtId="0" fontId="1" fillId="34" borderId="13" xfId="0" applyFont="1" applyFill="1" applyBorder="1" applyAlignment="1">
      <alignment/>
    </xf>
    <xf numFmtId="1" fontId="3" fillId="34" borderId="13" xfId="0" applyNumberFormat="1" applyFont="1" applyFill="1" applyBorder="1" applyAlignment="1">
      <alignment horizontal="center"/>
    </xf>
    <xf numFmtId="0" fontId="1" fillId="36" borderId="33" xfId="0" applyFont="1" applyFill="1" applyBorder="1" applyAlignment="1" applyProtection="1">
      <alignment horizontal="right"/>
      <protection hidden="1"/>
    </xf>
    <xf numFmtId="1" fontId="7" fillId="36" borderId="34" xfId="0" applyNumberFormat="1" applyFont="1" applyFill="1" applyBorder="1" applyAlignment="1" applyProtection="1">
      <alignment/>
      <protection hidden="1"/>
    </xf>
    <xf numFmtId="9" fontId="1" fillId="36" borderId="34" xfId="0" applyNumberFormat="1" applyFont="1" applyFill="1" applyBorder="1" applyAlignment="1" applyProtection="1">
      <alignment horizontal="center"/>
      <protection hidden="1"/>
    </xf>
    <xf numFmtId="1" fontId="7" fillId="36" borderId="35" xfId="0" applyNumberFormat="1" applyFont="1" applyFill="1" applyBorder="1" applyAlignment="1" applyProtection="1">
      <alignment/>
      <protection hidden="1"/>
    </xf>
    <xf numFmtId="0" fontId="1" fillId="34" borderId="27" xfId="0" applyFont="1" applyFill="1" applyBorder="1" applyAlignment="1" applyProtection="1">
      <alignment horizontal="right"/>
      <protection hidden="1"/>
    </xf>
    <xf numFmtId="1" fontId="7" fillId="34" borderId="28" xfId="0" applyNumberFormat="1" applyFont="1" applyFill="1" applyBorder="1" applyAlignment="1" applyProtection="1">
      <alignment/>
      <protection hidden="1"/>
    </xf>
    <xf numFmtId="9" fontId="1" fillId="34" borderId="28" xfId="0" applyNumberFormat="1" applyFont="1" applyFill="1" applyBorder="1" applyAlignment="1" applyProtection="1">
      <alignment horizontal="center"/>
      <protection hidden="1"/>
    </xf>
    <xf numFmtId="1" fontId="7" fillId="34" borderId="29" xfId="0" applyNumberFormat="1" applyFont="1" applyFill="1" applyBorder="1" applyAlignment="1" applyProtection="1">
      <alignment/>
      <protection hidden="1"/>
    </xf>
    <xf numFmtId="0" fontId="1" fillId="40" borderId="27" xfId="0" applyFont="1" applyFill="1" applyBorder="1" applyAlignment="1" applyProtection="1">
      <alignment horizontal="right"/>
      <protection hidden="1"/>
    </xf>
    <xf numFmtId="1" fontId="7" fillId="40" borderId="28" xfId="0" applyNumberFormat="1" applyFont="1" applyFill="1" applyBorder="1" applyAlignment="1" applyProtection="1">
      <alignment/>
      <protection hidden="1"/>
    </xf>
    <xf numFmtId="9" fontId="1" fillId="40" borderId="28" xfId="0" applyNumberFormat="1" applyFont="1" applyFill="1" applyBorder="1" applyAlignment="1" applyProtection="1">
      <alignment horizontal="center"/>
      <protection hidden="1"/>
    </xf>
    <xf numFmtId="1" fontId="7" fillId="40" borderId="29" xfId="0" applyNumberFormat="1" applyFont="1" applyFill="1" applyBorder="1" applyAlignment="1" applyProtection="1">
      <alignment/>
      <protection hidden="1"/>
    </xf>
    <xf numFmtId="0" fontId="1" fillId="41" borderId="27" xfId="0" applyFont="1" applyFill="1" applyBorder="1" applyAlignment="1" applyProtection="1">
      <alignment horizontal="right"/>
      <protection hidden="1"/>
    </xf>
    <xf numFmtId="1" fontId="7" fillId="41" borderId="28" xfId="0" applyNumberFormat="1" applyFont="1" applyFill="1" applyBorder="1" applyAlignment="1" applyProtection="1">
      <alignment/>
      <protection hidden="1"/>
    </xf>
    <xf numFmtId="9" fontId="1" fillId="41" borderId="28" xfId="0" applyNumberFormat="1" applyFont="1" applyFill="1" applyBorder="1" applyAlignment="1" applyProtection="1">
      <alignment horizontal="center"/>
      <protection hidden="1"/>
    </xf>
    <xf numFmtId="1" fontId="7" fillId="41" borderId="29" xfId="0" applyNumberFormat="1" applyFont="1" applyFill="1" applyBorder="1" applyAlignment="1" applyProtection="1">
      <alignment/>
      <protection hidden="1"/>
    </xf>
    <xf numFmtId="0" fontId="18" fillId="42" borderId="12" xfId="0" applyFont="1" applyFill="1" applyBorder="1" applyAlignment="1" applyProtection="1">
      <alignment horizontal="right"/>
      <protection hidden="1"/>
    </xf>
    <xf numFmtId="1" fontId="19" fillId="42" borderId="36" xfId="0" applyNumberFormat="1" applyFont="1" applyFill="1" applyBorder="1" applyAlignment="1" applyProtection="1">
      <alignment/>
      <protection hidden="1"/>
    </xf>
    <xf numFmtId="9" fontId="18" fillId="42" borderId="36" xfId="0" applyNumberFormat="1" applyFont="1" applyFill="1" applyBorder="1" applyAlignment="1" applyProtection="1">
      <alignment horizontal="center"/>
      <protection hidden="1"/>
    </xf>
    <xf numFmtId="1" fontId="19" fillId="42" borderId="37" xfId="0" applyNumberFormat="1" applyFont="1" applyFill="1" applyBorder="1" applyAlignment="1" applyProtection="1">
      <alignment/>
      <protection hidden="1"/>
    </xf>
    <xf numFmtId="0" fontId="0" fillId="0" borderId="0" xfId="0" applyAlignment="1" applyProtection="1">
      <alignment/>
      <protection hidden="1"/>
    </xf>
    <xf numFmtId="0" fontId="2" fillId="48" borderId="19" xfId="0" applyFont="1" applyFill="1" applyBorder="1" applyAlignment="1" applyProtection="1">
      <alignment horizontal="center"/>
      <protection hidden="1"/>
    </xf>
    <xf numFmtId="0" fontId="7" fillId="36" borderId="38" xfId="0" applyFont="1" applyFill="1" applyBorder="1" applyAlignment="1" applyProtection="1">
      <alignment/>
      <protection hidden="1"/>
    </xf>
    <xf numFmtId="0" fontId="7" fillId="34" borderId="38" xfId="0" applyFont="1" applyFill="1" applyBorder="1" applyAlignment="1" applyProtection="1">
      <alignment/>
      <protection hidden="1"/>
    </xf>
    <xf numFmtId="0" fontId="7" fillId="40" borderId="38" xfId="0" applyFont="1" applyFill="1" applyBorder="1" applyAlignment="1" applyProtection="1">
      <alignment/>
      <protection hidden="1"/>
    </xf>
    <xf numFmtId="0" fontId="7" fillId="41" borderId="25" xfId="0" applyFont="1" applyFill="1" applyBorder="1" applyAlignment="1" applyProtection="1">
      <alignment/>
      <protection hidden="1"/>
    </xf>
    <xf numFmtId="1" fontId="22" fillId="49" borderId="39" xfId="0" applyNumberFormat="1" applyFont="1" applyFill="1" applyBorder="1" applyAlignment="1" applyProtection="1">
      <alignment horizontal="center" vertical="center"/>
      <protection locked="0"/>
    </xf>
    <xf numFmtId="1" fontId="22" fillId="0" borderId="40" xfId="0" applyNumberFormat="1" applyFont="1" applyFill="1" applyBorder="1" applyAlignment="1" applyProtection="1">
      <alignment horizontal="center" vertical="center"/>
      <protection locked="0"/>
    </xf>
    <xf numFmtId="0" fontId="1" fillId="0" borderId="0" xfId="0" applyFont="1" applyAlignment="1">
      <alignment/>
    </xf>
    <xf numFmtId="0" fontId="1" fillId="35" borderId="13" xfId="0" applyFont="1" applyFill="1" applyBorder="1" applyAlignment="1">
      <alignment horizontal="center"/>
    </xf>
    <xf numFmtId="3" fontId="4" fillId="35" borderId="41" xfId="0" applyNumberFormat="1" applyFont="1" applyFill="1" applyBorder="1" applyAlignment="1" applyProtection="1">
      <alignment horizontal="center"/>
      <protection locked="0"/>
    </xf>
    <xf numFmtId="0" fontId="0" fillId="0" borderId="23" xfId="0" applyBorder="1" applyAlignment="1">
      <alignment/>
    </xf>
    <xf numFmtId="1" fontId="3" fillId="50" borderId="13" xfId="0" applyNumberFormat="1" applyFont="1" applyFill="1" applyBorder="1" applyAlignment="1">
      <alignment horizontal="center"/>
    </xf>
    <xf numFmtId="1" fontId="3" fillId="45" borderId="13" xfId="0" applyNumberFormat="1" applyFont="1" applyFill="1" applyBorder="1" applyAlignment="1">
      <alignment horizontal="center"/>
    </xf>
    <xf numFmtId="0" fontId="1" fillId="45" borderId="13" xfId="0" applyFont="1" applyFill="1" applyBorder="1" applyAlignment="1">
      <alignment horizontal="center"/>
    </xf>
    <xf numFmtId="0" fontId="1" fillId="50" borderId="13" xfId="0" applyFont="1" applyFill="1" applyBorder="1" applyAlignment="1">
      <alignment horizontal="center"/>
    </xf>
    <xf numFmtId="0" fontId="2" fillId="35" borderId="31" xfId="0" applyFont="1" applyFill="1" applyBorder="1" applyAlignment="1">
      <alignment/>
    </xf>
    <xf numFmtId="0" fontId="2" fillId="35" borderId="42" xfId="0" applyFont="1" applyFill="1" applyBorder="1" applyAlignment="1">
      <alignment/>
    </xf>
    <xf numFmtId="0" fontId="2" fillId="35" borderId="22" xfId="0" applyFont="1" applyFill="1" applyBorder="1" applyAlignment="1">
      <alignment/>
    </xf>
    <xf numFmtId="0" fontId="2" fillId="35" borderId="13" xfId="0" applyFont="1" applyFill="1" applyBorder="1" applyAlignment="1">
      <alignment horizontal="center"/>
    </xf>
    <xf numFmtId="1" fontId="3" fillId="35" borderId="31" xfId="0" applyNumberFormat="1" applyFont="1" applyFill="1" applyBorder="1" applyAlignment="1">
      <alignment horizontal="center"/>
    </xf>
    <xf numFmtId="1" fontId="4" fillId="0" borderId="0" xfId="0" applyNumberFormat="1" applyFont="1" applyFill="1" applyBorder="1" applyAlignment="1">
      <alignment horizontal="center"/>
    </xf>
    <xf numFmtId="3" fontId="4" fillId="35" borderId="43" xfId="0" applyNumberFormat="1" applyFont="1" applyFill="1" applyBorder="1" applyAlignment="1" applyProtection="1">
      <alignment horizontal="center" wrapText="1" shrinkToFit="1"/>
      <protection locked="0"/>
    </xf>
    <xf numFmtId="3" fontId="4" fillId="35" borderId="39" xfId="0" applyNumberFormat="1" applyFont="1" applyFill="1" applyBorder="1" applyAlignment="1" applyProtection="1">
      <alignment horizontal="center" wrapText="1" shrinkToFit="1"/>
      <protection locked="0"/>
    </xf>
    <xf numFmtId="3" fontId="4" fillId="35" borderId="44" xfId="0" applyNumberFormat="1" applyFont="1" applyFill="1" applyBorder="1" applyAlignment="1" applyProtection="1">
      <alignment horizontal="center" wrapText="1" shrinkToFit="1"/>
      <protection locked="0"/>
    </xf>
    <xf numFmtId="3" fontId="4" fillId="35" borderId="41" xfId="0" applyNumberFormat="1" applyFont="1" applyFill="1" applyBorder="1" applyAlignment="1" applyProtection="1">
      <alignment horizontal="center" wrapText="1" shrinkToFit="1"/>
      <protection locked="0"/>
    </xf>
    <xf numFmtId="1" fontId="4" fillId="51" borderId="13" xfId="0" applyNumberFormat="1" applyFont="1" applyFill="1" applyBorder="1" applyAlignment="1">
      <alignment horizontal="center"/>
    </xf>
    <xf numFmtId="0" fontId="2" fillId="52" borderId="13" xfId="0" applyFont="1" applyFill="1" applyBorder="1" applyAlignment="1">
      <alignment horizontal="center"/>
    </xf>
    <xf numFmtId="0" fontId="1" fillId="0" borderId="31" xfId="0" applyFont="1" applyBorder="1" applyAlignment="1">
      <alignment horizontal="center"/>
    </xf>
    <xf numFmtId="3" fontId="4" fillId="45" borderId="45" xfId="0" applyNumberFormat="1" applyFont="1" applyFill="1" applyBorder="1" applyAlignment="1" applyProtection="1">
      <alignment horizontal="center"/>
      <protection locked="0"/>
    </xf>
    <xf numFmtId="3" fontId="4" fillId="45" borderId="46" xfId="0" applyNumberFormat="1" applyFont="1" applyFill="1" applyBorder="1" applyAlignment="1" applyProtection="1">
      <alignment horizontal="center"/>
      <protection locked="0"/>
    </xf>
    <xf numFmtId="3" fontId="4" fillId="50" borderId="46" xfId="0" applyNumberFormat="1" applyFont="1" applyFill="1" applyBorder="1" applyAlignment="1" applyProtection="1">
      <alignment horizontal="center"/>
      <protection locked="0"/>
    </xf>
    <xf numFmtId="3" fontId="22" fillId="51" borderId="46" xfId="0" applyNumberFormat="1" applyFont="1" applyFill="1" applyBorder="1" applyAlignment="1" applyProtection="1">
      <alignment horizontal="center" wrapText="1" shrinkToFit="1"/>
      <protection locked="0"/>
    </xf>
    <xf numFmtId="3" fontId="22" fillId="51" borderId="40" xfId="0" applyNumberFormat="1" applyFont="1" applyFill="1" applyBorder="1" applyAlignment="1" applyProtection="1">
      <alignment horizontal="center" wrapText="1" shrinkToFit="1"/>
      <protection locked="0"/>
    </xf>
    <xf numFmtId="3" fontId="22" fillId="51" borderId="39" xfId="0" applyNumberFormat="1" applyFont="1" applyFill="1" applyBorder="1" applyAlignment="1" applyProtection="1">
      <alignment horizontal="center"/>
      <protection locked="0"/>
    </xf>
    <xf numFmtId="0" fontId="7" fillId="35" borderId="19" xfId="0" applyFont="1" applyFill="1" applyBorder="1" applyAlignment="1">
      <alignment horizontal="center"/>
    </xf>
    <xf numFmtId="0" fontId="7" fillId="35" borderId="19" xfId="0" applyFont="1" applyFill="1" applyBorder="1" applyAlignment="1">
      <alignment/>
    </xf>
    <xf numFmtId="1" fontId="2" fillId="0" borderId="13" xfId="0" applyNumberFormat="1" applyFont="1" applyBorder="1" applyAlignment="1">
      <alignment horizontal="center"/>
    </xf>
    <xf numFmtId="1" fontId="3" fillId="0" borderId="13" xfId="0" applyNumberFormat="1" applyFont="1" applyBorder="1" applyAlignment="1">
      <alignment horizontal="center"/>
    </xf>
    <xf numFmtId="0" fontId="2" fillId="47" borderId="13" xfId="0" applyFont="1" applyFill="1" applyBorder="1" applyAlignment="1">
      <alignment/>
    </xf>
    <xf numFmtId="1" fontId="3" fillId="47" borderId="13" xfId="0" applyNumberFormat="1" applyFont="1" applyFill="1" applyBorder="1" applyAlignment="1">
      <alignment horizontal="center"/>
    </xf>
    <xf numFmtId="1" fontId="16" fillId="48" borderId="19" xfId="0" applyNumberFormat="1" applyFont="1" applyFill="1" applyBorder="1" applyAlignment="1" applyProtection="1">
      <alignment horizontal="center"/>
      <protection hidden="1"/>
    </xf>
    <xf numFmtId="0" fontId="7" fillId="44" borderId="39" xfId="0" applyFont="1" applyFill="1" applyBorder="1" applyAlignment="1">
      <alignment horizontal="center" vertical="center"/>
    </xf>
    <xf numFmtId="3" fontId="4" fillId="44" borderId="39" xfId="0" applyNumberFormat="1" applyFont="1" applyFill="1" applyBorder="1" applyAlignment="1" applyProtection="1">
      <alignment horizontal="center"/>
      <protection locked="0"/>
    </xf>
    <xf numFmtId="3" fontId="10" fillId="0" borderId="0" xfId="0" applyNumberFormat="1" applyFont="1" applyFill="1" applyBorder="1" applyAlignment="1" applyProtection="1">
      <alignment horizontal="center"/>
      <protection/>
    </xf>
    <xf numFmtId="1" fontId="4"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3" fontId="0" fillId="0" borderId="0" xfId="0" applyNumberFormat="1" applyAlignment="1">
      <alignment/>
    </xf>
    <xf numFmtId="0" fontId="0" fillId="0" borderId="0" xfId="0" applyBorder="1" applyAlignment="1">
      <alignment/>
    </xf>
    <xf numFmtId="1" fontId="2" fillId="0" borderId="0" xfId="0" applyNumberFormat="1" applyFont="1" applyBorder="1" applyAlignment="1">
      <alignment horizontal="center"/>
    </xf>
    <xf numFmtId="1" fontId="1" fillId="0" borderId="13" xfId="0" applyNumberFormat="1" applyFont="1" applyBorder="1" applyAlignment="1" applyProtection="1">
      <alignment horizontal="center"/>
      <protection/>
    </xf>
    <xf numFmtId="1" fontId="0" fillId="0" borderId="0" xfId="0" applyNumberFormat="1" applyAlignment="1" applyProtection="1">
      <alignment/>
      <protection/>
    </xf>
    <xf numFmtId="0" fontId="0" fillId="0" borderId="0" xfId="0" applyAlignment="1" applyProtection="1">
      <alignment/>
      <protection/>
    </xf>
    <xf numFmtId="3" fontId="1" fillId="0" borderId="13" xfId="0" applyNumberFormat="1" applyFont="1" applyBorder="1" applyAlignment="1" applyProtection="1">
      <alignment horizontal="center"/>
      <protection/>
    </xf>
    <xf numFmtId="9" fontId="1" fillId="0" borderId="0" xfId="0" applyNumberFormat="1" applyFont="1" applyFill="1" applyBorder="1" applyAlignment="1">
      <alignment horizontal="center"/>
    </xf>
    <xf numFmtId="3" fontId="1" fillId="0" borderId="0" xfId="0" applyNumberFormat="1" applyFont="1" applyFill="1" applyBorder="1" applyAlignment="1" applyProtection="1">
      <alignment/>
      <protection hidden="1"/>
    </xf>
    <xf numFmtId="3" fontId="1" fillId="34" borderId="37" xfId="0" applyNumberFormat="1" applyFont="1" applyFill="1" applyBorder="1" applyAlignment="1" applyProtection="1">
      <alignment horizontal="right"/>
      <protection hidden="1"/>
    </xf>
    <xf numFmtId="0" fontId="2" fillId="38" borderId="13"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1" fontId="8" fillId="33" borderId="47" xfId="0" applyNumberFormat="1" applyFont="1" applyFill="1" applyBorder="1" applyAlignment="1">
      <alignment horizontal="center" vertical="center" shrinkToFit="1"/>
    </xf>
    <xf numFmtId="3" fontId="9" fillId="53" borderId="39" xfId="0" applyNumberFormat="1" applyFont="1" applyFill="1" applyBorder="1" applyAlignment="1" applyProtection="1">
      <alignment horizontal="center"/>
      <protection locked="0"/>
    </xf>
    <xf numFmtId="1" fontId="5" fillId="33" borderId="31" xfId="0" applyNumberFormat="1" applyFont="1" applyFill="1" applyBorder="1" applyAlignment="1">
      <alignment horizontal="center"/>
    </xf>
    <xf numFmtId="0" fontId="17" fillId="33" borderId="47" xfId="0" applyFont="1" applyFill="1" applyBorder="1" applyAlignment="1">
      <alignment horizontal="center" vertical="center" wrapText="1" shrinkToFit="1"/>
    </xf>
    <xf numFmtId="1" fontId="1" fillId="35" borderId="38" xfId="0" applyNumberFormat="1" applyFont="1" applyFill="1" applyBorder="1" applyAlignment="1">
      <alignment horizontal="center"/>
    </xf>
    <xf numFmtId="1" fontId="3" fillId="35" borderId="25" xfId="0" applyNumberFormat="1" applyFont="1" applyFill="1" applyBorder="1" applyAlignment="1">
      <alignment horizontal="center"/>
    </xf>
    <xf numFmtId="1" fontId="2" fillId="50" borderId="13" xfId="0" applyNumberFormat="1" applyFont="1" applyFill="1" applyBorder="1" applyAlignment="1">
      <alignment horizontal="center"/>
    </xf>
    <xf numFmtId="1" fontId="1" fillId="52" borderId="23" xfId="0" applyNumberFormat="1" applyFont="1" applyFill="1" applyBorder="1" applyAlignment="1">
      <alignment horizontal="center"/>
    </xf>
    <xf numFmtId="1" fontId="1" fillId="52" borderId="38" xfId="0" applyNumberFormat="1" applyFont="1" applyFill="1" applyBorder="1" applyAlignment="1">
      <alignment horizontal="center"/>
    </xf>
    <xf numFmtId="1" fontId="1" fillId="52" borderId="48" xfId="0" applyNumberFormat="1" applyFont="1" applyFill="1" applyBorder="1" applyAlignment="1">
      <alignment horizontal="center"/>
    </xf>
    <xf numFmtId="1" fontId="3" fillId="52" borderId="13" xfId="0" applyNumberFormat="1" applyFont="1" applyFill="1" applyBorder="1" applyAlignment="1">
      <alignment horizontal="center"/>
    </xf>
    <xf numFmtId="0" fontId="2" fillId="0" borderId="0" xfId="0" applyFont="1" applyFill="1" applyBorder="1" applyAlignment="1">
      <alignment horizontal="left" vertical="center"/>
    </xf>
    <xf numFmtId="3" fontId="3" fillId="0" borderId="0" xfId="0" applyNumberFormat="1" applyFont="1" applyFill="1" applyBorder="1" applyAlignment="1" applyProtection="1">
      <alignment horizontal="center"/>
      <protection hidden="1"/>
    </xf>
    <xf numFmtId="1" fontId="3" fillId="48" borderId="13" xfId="0" applyNumberFormat="1" applyFont="1" applyFill="1" applyBorder="1" applyAlignment="1" applyProtection="1">
      <alignment horizontal="center"/>
      <protection hidden="1"/>
    </xf>
    <xf numFmtId="3" fontId="3" fillId="54" borderId="13" xfId="0" applyNumberFormat="1" applyFont="1" applyFill="1" applyBorder="1" applyAlignment="1" applyProtection="1">
      <alignment horizontal="center"/>
      <protection hidden="1"/>
    </xf>
    <xf numFmtId="3" fontId="3" fillId="33" borderId="13" xfId="0" applyNumberFormat="1" applyFont="1" applyFill="1" applyBorder="1" applyAlignment="1" applyProtection="1">
      <alignment horizontal="center"/>
      <protection hidden="1"/>
    </xf>
    <xf numFmtId="3" fontId="22" fillId="55" borderId="39" xfId="0" applyNumberFormat="1" applyFont="1" applyFill="1" applyBorder="1" applyAlignment="1" applyProtection="1">
      <alignment horizontal="center" vertical="center"/>
      <protection locked="0"/>
    </xf>
    <xf numFmtId="3" fontId="20" fillId="55" borderId="49" xfId="0" applyNumberFormat="1" applyFont="1" applyFill="1" applyBorder="1" applyAlignment="1" applyProtection="1">
      <alignment horizontal="center"/>
      <protection hidden="1"/>
    </xf>
    <xf numFmtId="3" fontId="4" fillId="54" borderId="46" xfId="0" applyNumberFormat="1" applyFont="1" applyFill="1" applyBorder="1" applyAlignment="1" applyProtection="1">
      <alignment horizontal="center" vertical="center"/>
      <protection locked="0"/>
    </xf>
    <xf numFmtId="3" fontId="4" fillId="36" borderId="39" xfId="0" applyNumberFormat="1" applyFont="1" applyFill="1" applyBorder="1" applyAlignment="1" applyProtection="1">
      <alignment horizontal="center" vertical="center"/>
      <protection locked="0"/>
    </xf>
    <xf numFmtId="3" fontId="3" fillId="35" borderId="13" xfId="0" applyNumberFormat="1" applyFont="1" applyFill="1" applyBorder="1" applyAlignment="1">
      <alignment horizontal="center"/>
    </xf>
    <xf numFmtId="1" fontId="2" fillId="35" borderId="13" xfId="0" applyNumberFormat="1" applyFont="1" applyFill="1" applyBorder="1" applyAlignment="1">
      <alignment horizontal="center"/>
    </xf>
    <xf numFmtId="1" fontId="12" fillId="0" borderId="0" xfId="0" applyNumberFormat="1" applyFont="1" applyFill="1" applyBorder="1" applyAlignment="1" applyProtection="1">
      <alignment horizontal="center"/>
      <protection hidden="1"/>
    </xf>
    <xf numFmtId="0" fontId="24" fillId="0" borderId="0" xfId="0" applyFont="1" applyFill="1" applyBorder="1" applyAlignment="1">
      <alignment horizontal="center"/>
    </xf>
    <xf numFmtId="1" fontId="0" fillId="0" borderId="17" xfId="0" applyNumberFormat="1" applyFont="1" applyBorder="1" applyAlignment="1" applyProtection="1">
      <alignment/>
      <protection hidden="1"/>
    </xf>
    <xf numFmtId="0" fontId="0" fillId="0" borderId="0" xfId="0" applyFont="1" applyAlignment="1">
      <alignment/>
    </xf>
    <xf numFmtId="1" fontId="4" fillId="56" borderId="50" xfId="0" applyNumberFormat="1" applyFont="1" applyFill="1" applyBorder="1" applyAlignment="1" applyProtection="1">
      <alignment horizontal="center" vertical="center"/>
      <protection locked="0"/>
    </xf>
    <xf numFmtId="0" fontId="8" fillId="33" borderId="31" xfId="0" applyFont="1" applyFill="1" applyBorder="1" applyAlignment="1">
      <alignment horizontal="center"/>
    </xf>
    <xf numFmtId="0" fontId="1" fillId="0" borderId="0" xfId="0" applyFont="1" applyFill="1" applyBorder="1" applyAlignment="1" applyProtection="1">
      <alignment horizontal="center"/>
      <protection hidden="1"/>
    </xf>
    <xf numFmtId="1" fontId="1" fillId="35" borderId="13" xfId="0" applyNumberFormat="1" applyFont="1" applyFill="1" applyBorder="1" applyAlignment="1">
      <alignment horizontal="center"/>
    </xf>
    <xf numFmtId="1" fontId="1" fillId="36" borderId="14" xfId="0" applyNumberFormat="1" applyFont="1" applyFill="1" applyBorder="1" applyAlignment="1" applyProtection="1">
      <alignment/>
      <protection hidden="1"/>
    </xf>
    <xf numFmtId="1" fontId="1" fillId="34" borderId="29" xfId="0" applyNumberFormat="1" applyFont="1" applyFill="1" applyBorder="1" applyAlignment="1" applyProtection="1">
      <alignment/>
      <protection hidden="1"/>
    </xf>
    <xf numFmtId="1" fontId="1" fillId="40" borderId="29" xfId="0" applyNumberFormat="1" applyFont="1" applyFill="1" applyBorder="1" applyAlignment="1" applyProtection="1">
      <alignment/>
      <protection hidden="1"/>
    </xf>
    <xf numFmtId="1" fontId="1" fillId="41" borderId="29" xfId="0" applyNumberFormat="1" applyFont="1" applyFill="1" applyBorder="1" applyAlignment="1" applyProtection="1">
      <alignment/>
      <protection hidden="1"/>
    </xf>
    <xf numFmtId="1" fontId="18" fillId="43" borderId="30" xfId="0" applyNumberFormat="1" applyFont="1" applyFill="1" applyBorder="1" applyAlignment="1" applyProtection="1">
      <alignment/>
      <protection hidden="1"/>
    </xf>
    <xf numFmtId="9" fontId="18" fillId="43" borderId="30" xfId="0" applyNumberFormat="1" applyFont="1" applyFill="1" applyBorder="1" applyAlignment="1">
      <alignment/>
    </xf>
    <xf numFmtId="1" fontId="18" fillId="43" borderId="15" xfId="0" applyNumberFormat="1" applyFont="1" applyFill="1" applyBorder="1" applyAlignment="1" applyProtection="1">
      <alignment/>
      <protection hidden="1"/>
    </xf>
    <xf numFmtId="1" fontId="18" fillId="42" borderId="15" xfId="0" applyNumberFormat="1" applyFont="1" applyFill="1" applyBorder="1" applyAlignment="1" applyProtection="1">
      <alignment/>
      <protection hidden="1"/>
    </xf>
    <xf numFmtId="0" fontId="27" fillId="0" borderId="51" xfId="0" applyFont="1" applyBorder="1" applyAlignment="1">
      <alignment/>
    </xf>
    <xf numFmtId="0" fontId="27" fillId="0" borderId="0" xfId="0" applyFont="1" applyAlignment="1">
      <alignment/>
    </xf>
    <xf numFmtId="3" fontId="9" fillId="0" borderId="0" xfId="0" applyNumberFormat="1" applyFont="1" applyFill="1" applyBorder="1" applyAlignment="1" applyProtection="1">
      <alignment horizontal="center" vertical="center"/>
      <protection hidden="1"/>
    </xf>
    <xf numFmtId="3" fontId="6" fillId="38" borderId="39" xfId="0" applyNumberFormat="1" applyFont="1" applyFill="1" applyBorder="1" applyAlignment="1" applyProtection="1">
      <alignment horizontal="center" vertical="center"/>
      <protection hidden="1"/>
    </xf>
    <xf numFmtId="3" fontId="29" fillId="0" borderId="0" xfId="0" applyNumberFormat="1" applyFont="1" applyFill="1" applyBorder="1" applyAlignment="1" applyProtection="1">
      <alignment horizontal="center" vertical="center"/>
      <protection hidden="1"/>
    </xf>
    <xf numFmtId="0" fontId="6" fillId="48" borderId="52" xfId="0" applyFont="1" applyFill="1" applyBorder="1" applyAlignment="1">
      <alignment horizontal="center" vertical="center"/>
    </xf>
    <xf numFmtId="0" fontId="0" fillId="0" borderId="13" xfId="0" applyBorder="1" applyAlignment="1">
      <alignment/>
    </xf>
    <xf numFmtId="3" fontId="10" fillId="48" borderId="53" xfId="0" applyNumberFormat="1" applyFont="1" applyFill="1" applyBorder="1" applyAlignment="1" applyProtection="1">
      <alignment horizontal="center" vertical="center"/>
      <protection hidden="1"/>
    </xf>
    <xf numFmtId="3" fontId="10" fillId="34" borderId="53" xfId="0" applyNumberFormat="1" applyFont="1" applyFill="1" applyBorder="1" applyAlignment="1" applyProtection="1">
      <alignment horizontal="center" vertical="center"/>
      <protection hidden="1"/>
    </xf>
    <xf numFmtId="3" fontId="22" fillId="55" borderId="13" xfId="0" applyNumberFormat="1" applyFont="1" applyFill="1" applyBorder="1" applyAlignment="1" applyProtection="1">
      <alignment horizontal="center"/>
      <protection hidden="1"/>
    </xf>
    <xf numFmtId="3" fontId="24" fillId="52" borderId="13" xfId="0" applyNumberFormat="1" applyFont="1" applyFill="1" applyBorder="1" applyAlignment="1" applyProtection="1">
      <alignment horizontal="center"/>
      <protection hidden="1"/>
    </xf>
    <xf numFmtId="49" fontId="4" fillId="51" borderId="39" xfId="0" applyNumberFormat="1" applyFont="1" applyFill="1" applyBorder="1" applyAlignment="1" applyProtection="1">
      <alignment horizontal="center" vertical="center"/>
      <protection locked="0"/>
    </xf>
    <xf numFmtId="1" fontId="4" fillId="35" borderId="39" xfId="0" applyNumberFormat="1" applyFont="1" applyFill="1" applyBorder="1" applyAlignment="1" applyProtection="1">
      <alignment horizontal="center" vertical="center"/>
      <protection locked="0"/>
    </xf>
    <xf numFmtId="1" fontId="1" fillId="0" borderId="13" xfId="0" applyNumberFormat="1" applyFont="1" applyBorder="1" applyAlignment="1" applyProtection="1">
      <alignment horizontal="center"/>
      <protection hidden="1"/>
    </xf>
    <xf numFmtId="1" fontId="4" fillId="0" borderId="0" xfId="0" applyNumberFormat="1" applyFont="1" applyBorder="1" applyAlignment="1" applyProtection="1">
      <alignment horizontal="center"/>
      <protection hidden="1"/>
    </xf>
    <xf numFmtId="0" fontId="1" fillId="0" borderId="0" xfId="0" applyFont="1" applyBorder="1" applyAlignment="1">
      <alignment horizontal="center"/>
    </xf>
    <xf numFmtId="3" fontId="22" fillId="0" borderId="0" xfId="0" applyNumberFormat="1" applyFont="1" applyFill="1" applyBorder="1" applyAlignment="1" applyProtection="1">
      <alignment horizontal="center"/>
      <protection hidden="1"/>
    </xf>
    <xf numFmtId="1" fontId="2" fillId="41" borderId="15" xfId="0" applyNumberFormat="1" applyFont="1" applyFill="1" applyBorder="1" applyAlignment="1" applyProtection="1">
      <alignment/>
      <protection hidden="1"/>
    </xf>
    <xf numFmtId="3" fontId="22" fillId="52" borderId="41" xfId="0" applyNumberFormat="1" applyFont="1" applyFill="1" applyBorder="1" applyAlignment="1" applyProtection="1">
      <alignment horizontal="center"/>
      <protection hidden="1"/>
    </xf>
    <xf numFmtId="1" fontId="1" fillId="41" borderId="30" xfId="0" applyNumberFormat="1" applyFont="1" applyFill="1" applyBorder="1" applyAlignment="1" applyProtection="1">
      <alignment/>
      <protection hidden="1"/>
    </xf>
    <xf numFmtId="9" fontId="1" fillId="41" borderId="30" xfId="0" applyNumberFormat="1" applyFont="1" applyFill="1" applyBorder="1" applyAlignment="1">
      <alignment/>
    </xf>
    <xf numFmtId="3" fontId="20" fillId="0" borderId="0" xfId="0" applyNumberFormat="1" applyFont="1" applyFill="1" applyBorder="1" applyAlignment="1" applyProtection="1">
      <alignment horizontal="center"/>
      <protection hidden="1"/>
    </xf>
    <xf numFmtId="1" fontId="12" fillId="48" borderId="50" xfId="0" applyNumberFormat="1" applyFont="1" applyFill="1" applyBorder="1" applyAlignment="1" applyProtection="1">
      <alignment horizontal="center" vertical="center"/>
      <protection hidden="1"/>
    </xf>
    <xf numFmtId="0" fontId="1" fillId="0" borderId="31" xfId="0" applyFont="1" applyBorder="1" applyAlignment="1">
      <alignment/>
    </xf>
    <xf numFmtId="0" fontId="1" fillId="0" borderId="22" xfId="0" applyFont="1" applyBorder="1" applyAlignment="1">
      <alignment/>
    </xf>
    <xf numFmtId="4" fontId="4" fillId="48" borderId="13"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xf>
    <xf numFmtId="0" fontId="6" fillId="34" borderId="52" xfId="0" applyFont="1" applyFill="1" applyBorder="1" applyAlignment="1">
      <alignment horizontal="center" vertical="center"/>
    </xf>
    <xf numFmtId="1" fontId="4" fillId="57" borderId="50" xfId="0" applyNumberFormat="1" applyFont="1" applyFill="1" applyBorder="1" applyAlignment="1" applyProtection="1">
      <alignment horizontal="center" vertical="center"/>
      <protection locked="0"/>
    </xf>
    <xf numFmtId="3" fontId="3" fillId="36" borderId="13" xfId="0" applyNumberFormat="1" applyFont="1" applyFill="1" applyBorder="1" applyAlignment="1">
      <alignment horizontal="center"/>
    </xf>
    <xf numFmtId="0" fontId="31" fillId="0" borderId="0" xfId="0" applyFont="1" applyAlignment="1">
      <alignment/>
    </xf>
    <xf numFmtId="1" fontId="7" fillId="0" borderId="0" xfId="0" applyNumberFormat="1" applyFont="1" applyFill="1" applyBorder="1" applyAlignment="1">
      <alignment horizontal="center" wrapText="1" shrinkToFit="1"/>
    </xf>
    <xf numFmtId="1" fontId="7" fillId="0" borderId="54" xfId="0" applyNumberFormat="1" applyFont="1" applyFill="1" applyBorder="1" applyAlignment="1">
      <alignment horizontal="center" wrapText="1" shrinkToFit="1"/>
    </xf>
    <xf numFmtId="1" fontId="1" fillId="0" borderId="54"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3" fontId="29" fillId="48" borderId="55" xfId="0" applyNumberFormat="1" applyFont="1" applyFill="1" applyBorder="1" applyAlignment="1" applyProtection="1">
      <alignment horizontal="center" vertical="center"/>
      <protection hidden="1"/>
    </xf>
    <xf numFmtId="3" fontId="29" fillId="48" borderId="56" xfId="0" applyNumberFormat="1" applyFont="1" applyFill="1" applyBorder="1" applyAlignment="1" applyProtection="1">
      <alignment horizontal="center" vertical="center"/>
      <protection hidden="1"/>
    </xf>
    <xf numFmtId="3" fontId="30" fillId="52" borderId="43" xfId="0" applyNumberFormat="1" applyFont="1" applyFill="1" applyBorder="1" applyAlignment="1" applyProtection="1">
      <alignment horizontal="center" vertical="center"/>
      <protection hidden="1"/>
    </xf>
    <xf numFmtId="3" fontId="30" fillId="52" borderId="41" xfId="0" applyNumberFormat="1" applyFont="1" applyFill="1" applyBorder="1" applyAlignment="1" applyProtection="1">
      <alignment horizontal="center" vertical="center"/>
      <protection hidden="1"/>
    </xf>
    <xf numFmtId="3" fontId="29" fillId="35" borderId="45" xfId="0" applyNumberFormat="1" applyFont="1" applyFill="1" applyBorder="1" applyAlignment="1" applyProtection="1">
      <alignment horizontal="center" vertical="center"/>
      <protection hidden="1"/>
    </xf>
    <xf numFmtId="3" fontId="29" fillId="35" borderId="40" xfId="0" applyNumberFormat="1" applyFont="1" applyFill="1" applyBorder="1" applyAlignment="1" applyProtection="1">
      <alignment horizontal="center" vertical="center"/>
      <protection hidden="1"/>
    </xf>
    <xf numFmtId="0" fontId="3" fillId="48" borderId="57" xfId="0" applyFont="1" applyFill="1" applyBorder="1" applyAlignment="1">
      <alignment horizontal="center" vertical="center"/>
    </xf>
    <xf numFmtId="0" fontId="3" fillId="48" borderId="0" xfId="0" applyFont="1" applyFill="1" applyBorder="1" applyAlignment="1">
      <alignment horizontal="center" vertical="center"/>
    </xf>
    <xf numFmtId="0" fontId="22" fillId="52" borderId="45" xfId="0" applyFont="1" applyFill="1" applyBorder="1" applyAlignment="1">
      <alignment horizontal="center" vertical="center"/>
    </xf>
    <xf numFmtId="0" fontId="22" fillId="52" borderId="58"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Font="1" applyFill="1" applyBorder="1" applyAlignment="1">
      <alignment horizontal="center" vertical="center"/>
    </xf>
    <xf numFmtId="0" fontId="1" fillId="0" borderId="31" xfId="0" applyFont="1" applyBorder="1" applyAlignment="1">
      <alignment horizontal="center"/>
    </xf>
    <xf numFmtId="0" fontId="1" fillId="0" borderId="22" xfId="0" applyFont="1" applyBorder="1" applyAlignment="1">
      <alignment horizontal="center"/>
    </xf>
    <xf numFmtId="1" fontId="13" fillId="36" borderId="43" xfId="0" applyNumberFormat="1" applyFont="1" applyFill="1" applyBorder="1" applyAlignment="1">
      <alignment horizontal="center" vertical="center"/>
    </xf>
    <xf numFmtId="1" fontId="13" fillId="36" borderId="44" xfId="0" applyNumberFormat="1" applyFont="1" applyFill="1" applyBorder="1" applyAlignment="1">
      <alignment horizontal="center" vertical="center"/>
    </xf>
    <xf numFmtId="1" fontId="13" fillId="36" borderId="41" xfId="0" applyNumberFormat="1" applyFont="1" applyFill="1" applyBorder="1" applyAlignment="1">
      <alignment horizontal="center" vertical="center"/>
    </xf>
    <xf numFmtId="1" fontId="7" fillId="48" borderId="55" xfId="0" applyNumberFormat="1" applyFont="1" applyFill="1" applyBorder="1" applyAlignment="1">
      <alignment horizontal="center" vertical="center" wrapText="1"/>
    </xf>
    <xf numFmtId="1" fontId="7" fillId="48" borderId="59" xfId="0" applyNumberFormat="1" applyFont="1" applyFill="1" applyBorder="1" applyAlignment="1">
      <alignment horizontal="center" vertical="center" wrapText="1"/>
    </xf>
    <xf numFmtId="1" fontId="7" fillId="48" borderId="56" xfId="0" applyNumberFormat="1" applyFont="1" applyFill="1" applyBorder="1" applyAlignment="1">
      <alignment horizontal="center" vertical="center" wrapText="1"/>
    </xf>
    <xf numFmtId="1" fontId="13" fillId="36" borderId="45" xfId="0" applyNumberFormat="1" applyFont="1" applyFill="1" applyBorder="1" applyAlignment="1">
      <alignment horizontal="center" vertical="center"/>
    </xf>
    <xf numFmtId="1" fontId="13" fillId="36" borderId="58" xfId="0" applyNumberFormat="1" applyFont="1" applyFill="1" applyBorder="1" applyAlignment="1">
      <alignment horizontal="center" vertical="center"/>
    </xf>
    <xf numFmtId="1" fontId="13" fillId="36" borderId="40" xfId="0" applyNumberFormat="1" applyFont="1" applyFill="1" applyBorder="1" applyAlignment="1">
      <alignment horizontal="center" vertical="center"/>
    </xf>
    <xf numFmtId="1" fontId="7" fillId="35" borderId="43" xfId="0" applyNumberFormat="1" applyFont="1" applyFill="1" applyBorder="1" applyAlignment="1">
      <alignment horizontal="center" vertical="center" wrapText="1"/>
    </xf>
    <xf numFmtId="1" fontId="7" fillId="35" borderId="44" xfId="0" applyNumberFormat="1" applyFont="1" applyFill="1" applyBorder="1" applyAlignment="1">
      <alignment horizontal="center" vertical="center" wrapText="1"/>
    </xf>
    <xf numFmtId="1" fontId="7" fillId="35" borderId="41" xfId="0" applyNumberFormat="1" applyFont="1" applyFill="1" applyBorder="1" applyAlignment="1">
      <alignment horizontal="center" vertical="center" wrapText="1"/>
    </xf>
    <xf numFmtId="1" fontId="8" fillId="48" borderId="45" xfId="0" applyNumberFormat="1" applyFont="1" applyFill="1" applyBorder="1" applyAlignment="1">
      <alignment horizontal="center" vertical="center" wrapText="1"/>
    </xf>
    <xf numFmtId="1" fontId="8" fillId="48" borderId="58" xfId="0" applyNumberFormat="1" applyFont="1" applyFill="1" applyBorder="1" applyAlignment="1">
      <alignment horizontal="center" vertical="center" wrapText="1"/>
    </xf>
    <xf numFmtId="1" fontId="8" fillId="48" borderId="40" xfId="0" applyNumberFormat="1" applyFont="1" applyFill="1" applyBorder="1" applyAlignment="1">
      <alignment horizontal="center" vertical="center" wrapText="1"/>
    </xf>
    <xf numFmtId="0" fontId="2" fillId="52" borderId="31" xfId="0" applyFont="1" applyFill="1" applyBorder="1" applyAlignment="1">
      <alignment horizontal="center"/>
    </xf>
    <xf numFmtId="0" fontId="2" fillId="52" borderId="42" xfId="0" applyFont="1" applyFill="1" applyBorder="1" applyAlignment="1">
      <alignment horizontal="center"/>
    </xf>
    <xf numFmtId="0" fontId="2" fillId="52" borderId="22" xfId="0" applyFont="1" applyFill="1" applyBorder="1" applyAlignment="1">
      <alignment horizontal="center"/>
    </xf>
    <xf numFmtId="0" fontId="24" fillId="52" borderId="31" xfId="0" applyFont="1" applyFill="1" applyBorder="1" applyAlignment="1">
      <alignment horizontal="center"/>
    </xf>
    <xf numFmtId="0" fontId="24" fillId="52" borderId="22" xfId="0" applyFont="1" applyFill="1" applyBorder="1" applyAlignment="1">
      <alignment horizontal="center"/>
    </xf>
    <xf numFmtId="0" fontId="1" fillId="34" borderId="31" xfId="0" applyFont="1" applyFill="1" applyBorder="1" applyAlignment="1">
      <alignment horizontal="center"/>
    </xf>
    <xf numFmtId="0" fontId="1" fillId="34" borderId="22" xfId="0" applyFont="1" applyFill="1" applyBorder="1" applyAlignment="1">
      <alignment horizontal="center"/>
    </xf>
    <xf numFmtId="1" fontId="7" fillId="58" borderId="43" xfId="0" applyNumberFormat="1" applyFont="1" applyFill="1" applyBorder="1" applyAlignment="1">
      <alignment horizontal="center" vertical="center" wrapText="1" shrinkToFit="1"/>
    </xf>
    <xf numFmtId="0" fontId="31" fillId="58" borderId="44" xfId="0" applyFont="1" applyFill="1" applyBorder="1" applyAlignment="1">
      <alignment horizontal="center" vertical="center" wrapText="1" shrinkToFit="1"/>
    </xf>
    <xf numFmtId="0" fontId="31" fillId="58" borderId="41" xfId="0" applyFont="1" applyFill="1" applyBorder="1" applyAlignment="1">
      <alignment horizontal="center" vertical="center" wrapText="1" shrinkToFit="1"/>
    </xf>
    <xf numFmtId="1" fontId="7" fillId="58" borderId="43" xfId="0" applyNumberFormat="1" applyFont="1" applyFill="1" applyBorder="1" applyAlignment="1">
      <alignment horizontal="center" vertical="center"/>
    </xf>
    <xf numFmtId="1" fontId="7" fillId="58" borderId="44" xfId="0" applyNumberFormat="1" applyFont="1" applyFill="1" applyBorder="1" applyAlignment="1">
      <alignment horizontal="center" vertical="center"/>
    </xf>
    <xf numFmtId="1" fontId="7" fillId="58" borderId="41" xfId="0" applyNumberFormat="1" applyFont="1" applyFill="1" applyBorder="1" applyAlignment="1">
      <alignment horizontal="center" vertical="center"/>
    </xf>
    <xf numFmtId="1" fontId="12" fillId="0" borderId="0" xfId="0" applyNumberFormat="1" applyFont="1" applyFill="1" applyBorder="1" applyAlignment="1" applyProtection="1">
      <alignment horizontal="center"/>
      <protection hidden="1"/>
    </xf>
    <xf numFmtId="0" fontId="24" fillId="52" borderId="43" xfId="0" applyFont="1" applyFill="1" applyBorder="1" applyAlignment="1">
      <alignment horizontal="center"/>
    </xf>
    <xf numFmtId="0" fontId="24" fillId="52" borderId="41" xfId="0" applyFont="1" applyFill="1" applyBorder="1" applyAlignment="1">
      <alignment horizontal="center"/>
    </xf>
    <xf numFmtId="0" fontId="12" fillId="0" borderId="0" xfId="0" applyFont="1" applyFill="1" applyBorder="1" applyAlignment="1">
      <alignment horizontal="center" vertical="center"/>
    </xf>
    <xf numFmtId="1" fontId="8" fillId="36" borderId="43" xfId="0" applyNumberFormat="1" applyFont="1" applyFill="1" applyBorder="1" applyAlignment="1">
      <alignment horizontal="center" vertical="center" wrapText="1"/>
    </xf>
    <xf numFmtId="1" fontId="8" fillId="36" borderId="44" xfId="0" applyNumberFormat="1" applyFont="1" applyFill="1" applyBorder="1" applyAlignment="1">
      <alignment horizontal="center" vertical="center" wrapText="1"/>
    </xf>
    <xf numFmtId="1" fontId="8" fillId="36" borderId="41" xfId="0" applyNumberFormat="1" applyFont="1" applyFill="1" applyBorder="1" applyAlignment="1">
      <alignment horizontal="center" vertical="center" wrapText="1"/>
    </xf>
    <xf numFmtId="0" fontId="22" fillId="52" borderId="43" xfId="0" applyFont="1" applyFill="1" applyBorder="1" applyAlignment="1">
      <alignment horizontal="center" vertical="center"/>
    </xf>
    <xf numFmtId="0" fontId="22" fillId="52" borderId="44" xfId="0" applyFont="1" applyFill="1" applyBorder="1" applyAlignment="1">
      <alignment horizontal="center" vertical="center"/>
    </xf>
    <xf numFmtId="0" fontId="22" fillId="52" borderId="41" xfId="0" applyFont="1" applyFill="1" applyBorder="1" applyAlignment="1">
      <alignment horizontal="center" vertical="center"/>
    </xf>
    <xf numFmtId="3" fontId="28" fillId="38" borderId="43" xfId="0" applyNumberFormat="1" applyFont="1" applyFill="1" applyBorder="1" applyAlignment="1" applyProtection="1">
      <alignment horizontal="center" vertical="center"/>
      <protection hidden="1"/>
    </xf>
    <xf numFmtId="3" fontId="28" fillId="38" borderId="41" xfId="0" applyNumberFormat="1" applyFont="1" applyFill="1" applyBorder="1" applyAlignment="1" applyProtection="1">
      <alignment horizontal="center" vertical="center"/>
      <protection hidden="1"/>
    </xf>
    <xf numFmtId="0" fontId="2" fillId="0" borderId="0" xfId="0" applyFont="1" applyFill="1" applyBorder="1" applyAlignment="1">
      <alignment horizontal="center" vertical="center"/>
    </xf>
    <xf numFmtId="0" fontId="4" fillId="33" borderId="31" xfId="0" applyFont="1" applyFill="1" applyBorder="1" applyAlignment="1">
      <alignment horizontal="center"/>
    </xf>
    <xf numFmtId="0" fontId="4" fillId="33" borderId="21" xfId="0" applyFont="1" applyFill="1" applyBorder="1" applyAlignment="1">
      <alignment horizontal="center"/>
    </xf>
    <xf numFmtId="0" fontId="4" fillId="33" borderId="22" xfId="0" applyFont="1" applyFill="1" applyBorder="1" applyAlignment="1">
      <alignment horizontal="center"/>
    </xf>
    <xf numFmtId="0" fontId="13" fillId="36" borderId="43" xfId="0" applyFont="1" applyFill="1" applyBorder="1" applyAlignment="1">
      <alignment horizontal="center" vertical="center"/>
    </xf>
    <xf numFmtId="0" fontId="13" fillId="36" borderId="44" xfId="0" applyFont="1" applyFill="1" applyBorder="1" applyAlignment="1">
      <alignment horizontal="center" vertical="center"/>
    </xf>
    <xf numFmtId="0" fontId="13" fillId="36" borderId="41" xfId="0" applyFont="1" applyFill="1" applyBorder="1" applyAlignment="1">
      <alignment horizontal="center" vertical="center"/>
    </xf>
    <xf numFmtId="1" fontId="16" fillId="36" borderId="54" xfId="0" applyNumberFormat="1" applyFont="1" applyFill="1" applyBorder="1" applyAlignment="1">
      <alignment horizontal="center" vertical="center"/>
    </xf>
    <xf numFmtId="1" fontId="16" fillId="36" borderId="0" xfId="0" applyNumberFormat="1" applyFont="1" applyFill="1" applyBorder="1" applyAlignment="1">
      <alignment horizontal="center" vertical="center"/>
    </xf>
    <xf numFmtId="1" fontId="16" fillId="36" borderId="60" xfId="0" applyNumberFormat="1" applyFont="1" applyFill="1" applyBorder="1" applyAlignment="1">
      <alignment horizontal="center" vertical="center"/>
    </xf>
    <xf numFmtId="0" fontId="5" fillId="48" borderId="43" xfId="0" applyFont="1" applyFill="1" applyBorder="1" applyAlignment="1">
      <alignment horizontal="center" vertical="center"/>
    </xf>
    <xf numFmtId="0" fontId="5" fillId="48" borderId="44" xfId="0" applyFont="1" applyFill="1" applyBorder="1" applyAlignment="1">
      <alignment horizontal="center" vertical="center"/>
    </xf>
    <xf numFmtId="0" fontId="5" fillId="48" borderId="41" xfId="0" applyFont="1" applyFill="1" applyBorder="1" applyAlignment="1">
      <alignment horizontal="center" vertical="center"/>
    </xf>
    <xf numFmtId="1" fontId="7" fillId="48" borderId="43" xfId="0" applyNumberFormat="1" applyFont="1" applyFill="1" applyBorder="1" applyAlignment="1">
      <alignment horizontal="center" vertical="center" wrapText="1" shrinkToFit="1"/>
    </xf>
    <xf numFmtId="1" fontId="7" fillId="48" borderId="44" xfId="0" applyNumberFormat="1" applyFont="1" applyFill="1" applyBorder="1" applyAlignment="1">
      <alignment horizontal="center" vertical="center" wrapText="1" shrinkToFit="1"/>
    </xf>
    <xf numFmtId="1" fontId="7" fillId="48" borderId="41" xfId="0" applyNumberFormat="1" applyFont="1" applyFill="1" applyBorder="1" applyAlignment="1">
      <alignment horizontal="center" vertical="center" wrapText="1" shrinkToFit="1"/>
    </xf>
    <xf numFmtId="1" fontId="7" fillId="48" borderId="45" xfId="0" applyNumberFormat="1" applyFont="1" applyFill="1" applyBorder="1" applyAlignment="1">
      <alignment horizontal="center" vertical="center" wrapText="1" shrinkToFit="1"/>
    </xf>
    <xf numFmtId="1" fontId="7" fillId="48" borderId="58" xfId="0" applyNumberFormat="1" applyFont="1" applyFill="1" applyBorder="1" applyAlignment="1">
      <alignment horizontal="center" vertical="center" wrapText="1" shrinkToFit="1"/>
    </xf>
    <xf numFmtId="1" fontId="7" fillId="48" borderId="40" xfId="0" applyNumberFormat="1" applyFont="1" applyFill="1" applyBorder="1" applyAlignment="1">
      <alignment horizontal="center" vertical="center" wrapText="1" shrinkToFit="1"/>
    </xf>
    <xf numFmtId="0" fontId="5" fillId="35" borderId="31"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61"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2" fillId="36" borderId="31" xfId="0" applyFont="1" applyFill="1" applyBorder="1" applyAlignment="1">
      <alignment horizontal="center"/>
    </xf>
    <xf numFmtId="0" fontId="2" fillId="36" borderId="22" xfId="0" applyFont="1" applyFill="1" applyBorder="1" applyAlignment="1">
      <alignment horizontal="center"/>
    </xf>
    <xf numFmtId="0" fontId="13" fillId="36" borderId="31" xfId="0" applyFont="1" applyFill="1" applyBorder="1" applyAlignment="1">
      <alignment horizontal="center" vertical="center"/>
    </xf>
    <xf numFmtId="0" fontId="13" fillId="36" borderId="21" xfId="0" applyFont="1" applyFill="1" applyBorder="1" applyAlignment="1">
      <alignment horizontal="center" vertical="center"/>
    </xf>
    <xf numFmtId="0" fontId="13" fillId="36" borderId="22" xfId="0" applyFont="1" applyFill="1" applyBorder="1" applyAlignment="1">
      <alignment horizontal="center" vertical="center"/>
    </xf>
    <xf numFmtId="0" fontId="2" fillId="56" borderId="31" xfId="0" applyFont="1" applyFill="1" applyBorder="1" applyAlignment="1">
      <alignment horizontal="center"/>
    </xf>
    <xf numFmtId="0" fontId="2" fillId="56" borderId="21" xfId="0" applyFont="1" applyFill="1" applyBorder="1" applyAlignment="1">
      <alignment horizontal="center"/>
    </xf>
    <xf numFmtId="0" fontId="2" fillId="56" borderId="22" xfId="0" applyFont="1" applyFill="1" applyBorder="1" applyAlignment="1">
      <alignment horizontal="center"/>
    </xf>
    <xf numFmtId="1" fontId="19" fillId="59" borderId="43" xfId="0" applyNumberFormat="1" applyFont="1" applyFill="1" applyBorder="1" applyAlignment="1">
      <alignment horizontal="center" vertical="center" wrapText="1"/>
    </xf>
    <xf numFmtId="1" fontId="19" fillId="59" borderId="44" xfId="0" applyNumberFormat="1" applyFont="1" applyFill="1" applyBorder="1" applyAlignment="1">
      <alignment horizontal="center" vertical="center" wrapText="1"/>
    </xf>
    <xf numFmtId="1" fontId="23" fillId="35" borderId="43" xfId="0" applyNumberFormat="1" applyFont="1" applyFill="1" applyBorder="1" applyAlignment="1" applyProtection="1">
      <alignment horizontal="center" vertical="center"/>
      <protection hidden="1"/>
    </xf>
    <xf numFmtId="1" fontId="23" fillId="35" borderId="41" xfId="0" applyNumberFormat="1" applyFont="1" applyFill="1" applyBorder="1" applyAlignment="1" applyProtection="1">
      <alignment horizontal="center" vertical="center"/>
      <protection hidden="1"/>
    </xf>
    <xf numFmtId="0" fontId="22" fillId="55" borderId="31" xfId="0" applyFont="1" applyFill="1" applyBorder="1" applyAlignment="1">
      <alignment horizontal="center"/>
    </xf>
    <xf numFmtId="0" fontId="22" fillId="55" borderId="21" xfId="0" applyFont="1" applyFill="1" applyBorder="1" applyAlignment="1">
      <alignment horizontal="center"/>
    </xf>
    <xf numFmtId="0" fontId="22" fillId="55" borderId="22" xfId="0" applyFont="1" applyFill="1" applyBorder="1" applyAlignment="1">
      <alignment horizontal="center"/>
    </xf>
    <xf numFmtId="0" fontId="4" fillId="35" borderId="43"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1" xfId="0" applyFont="1" applyFill="1" applyBorder="1" applyAlignment="1">
      <alignment horizontal="center" vertical="center" wrapText="1"/>
    </xf>
    <xf numFmtId="0" fontId="2" fillId="36" borderId="43" xfId="0" applyFont="1" applyFill="1" applyBorder="1" applyAlignment="1">
      <alignment horizontal="center"/>
    </xf>
    <xf numFmtId="0" fontId="2" fillId="36" borderId="44" xfId="0" applyFont="1" applyFill="1" applyBorder="1" applyAlignment="1">
      <alignment horizontal="center"/>
    </xf>
    <xf numFmtId="0" fontId="2" fillId="36" borderId="59" xfId="0" applyFont="1" applyFill="1" applyBorder="1" applyAlignment="1">
      <alignment horizontal="center"/>
    </xf>
    <xf numFmtId="0" fontId="2" fillId="36" borderId="56" xfId="0" applyFont="1" applyFill="1" applyBorder="1" applyAlignment="1">
      <alignment horizontal="center"/>
    </xf>
    <xf numFmtId="0" fontId="6" fillId="33" borderId="31"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2" fillId="0" borderId="31"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4" fillId="48" borderId="31" xfId="0" applyFont="1" applyFill="1" applyBorder="1" applyAlignment="1">
      <alignment horizontal="center"/>
    </xf>
    <xf numFmtId="0" fontId="4" fillId="48" borderId="21" xfId="0" applyFont="1" applyFill="1" applyBorder="1" applyAlignment="1">
      <alignment horizontal="center"/>
    </xf>
    <xf numFmtId="0" fontId="4" fillId="48" borderId="22" xfId="0" applyFont="1" applyFill="1" applyBorder="1" applyAlignment="1">
      <alignment horizontal="center"/>
    </xf>
    <xf numFmtId="0" fontId="2" fillId="54" borderId="31" xfId="0" applyFont="1" applyFill="1" applyBorder="1" applyAlignment="1">
      <alignment horizontal="left" vertical="center"/>
    </xf>
    <xf numFmtId="0" fontId="2" fillId="54" borderId="21" xfId="0" applyFont="1" applyFill="1" applyBorder="1" applyAlignment="1">
      <alignment horizontal="left" vertical="center"/>
    </xf>
    <xf numFmtId="0" fontId="2" fillId="54" borderId="22" xfId="0" applyFont="1" applyFill="1" applyBorder="1" applyAlignment="1">
      <alignment horizontal="left" vertical="center"/>
    </xf>
    <xf numFmtId="0" fontId="4" fillId="54" borderId="31" xfId="0" applyFont="1" applyFill="1" applyBorder="1" applyAlignment="1">
      <alignment horizontal="center"/>
    </xf>
    <xf numFmtId="0" fontId="4" fillId="54" borderId="21" xfId="0" applyFont="1" applyFill="1" applyBorder="1" applyAlignment="1">
      <alignment horizontal="center"/>
    </xf>
    <xf numFmtId="0" fontId="4" fillId="54" borderId="22" xfId="0" applyFont="1" applyFill="1" applyBorder="1" applyAlignment="1">
      <alignment horizontal="center"/>
    </xf>
    <xf numFmtId="0" fontId="2" fillId="48" borderId="31" xfId="0" applyFont="1" applyFill="1" applyBorder="1" applyAlignment="1">
      <alignment horizontal="left" vertical="center"/>
    </xf>
    <xf numFmtId="0" fontId="2" fillId="48" borderId="21" xfId="0" applyFont="1" applyFill="1" applyBorder="1" applyAlignment="1">
      <alignment horizontal="left" vertical="center"/>
    </xf>
    <xf numFmtId="0" fontId="2" fillId="48" borderId="22"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1"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3" fontId="2" fillId="0" borderId="31" xfId="0" applyNumberFormat="1" applyFont="1" applyBorder="1" applyAlignment="1">
      <alignment horizontal="center"/>
    </xf>
    <xf numFmtId="3" fontId="2" fillId="0" borderId="22" xfId="0" applyNumberFormat="1" applyFont="1" applyBorder="1" applyAlignment="1">
      <alignment horizontal="center"/>
    </xf>
    <xf numFmtId="0" fontId="2" fillId="48" borderId="31" xfId="0" applyFont="1" applyFill="1" applyBorder="1" applyAlignment="1">
      <alignment horizontal="center" vertical="center"/>
    </xf>
    <xf numFmtId="0" fontId="2" fillId="48" borderId="21" xfId="0" applyFont="1" applyFill="1" applyBorder="1" applyAlignment="1">
      <alignment horizontal="center" vertical="center"/>
    </xf>
    <xf numFmtId="0" fontId="2" fillId="48" borderId="22" xfId="0" applyFont="1" applyFill="1" applyBorder="1" applyAlignment="1">
      <alignment horizontal="center" vertical="center"/>
    </xf>
    <xf numFmtId="1" fontId="4" fillId="0" borderId="31" xfId="0" applyNumberFormat="1" applyFont="1" applyBorder="1" applyAlignment="1" applyProtection="1">
      <alignment horizontal="center"/>
      <protection hidden="1"/>
    </xf>
    <xf numFmtId="1" fontId="4" fillId="0" borderId="22" xfId="0" applyNumberFormat="1" applyFont="1" applyBorder="1" applyAlignment="1" applyProtection="1">
      <alignment horizontal="center"/>
      <protection hidden="1"/>
    </xf>
    <xf numFmtId="0" fontId="4" fillId="34" borderId="31" xfId="0" applyFont="1" applyFill="1" applyBorder="1" applyAlignment="1">
      <alignment horizontal="center"/>
    </xf>
    <xf numFmtId="0" fontId="4" fillId="34" borderId="21" xfId="0" applyFont="1" applyFill="1" applyBorder="1" applyAlignment="1">
      <alignment horizontal="center"/>
    </xf>
    <xf numFmtId="0" fontId="4" fillId="34" borderId="2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zoomScalePageLayoutView="0" workbookViewId="0" topLeftCell="B6">
      <selection activeCell="J34" sqref="J34"/>
    </sheetView>
  </sheetViews>
  <sheetFormatPr defaultColWidth="16.7109375" defaultRowHeight="12.75"/>
  <cols>
    <col min="1" max="1" width="15.421875" style="0" hidden="1" customWidth="1"/>
    <col min="2" max="2" width="16.57421875" style="0" customWidth="1"/>
    <col min="3" max="3" width="16.7109375" style="0" customWidth="1"/>
    <col min="4" max="4" width="14.421875" style="0" customWidth="1"/>
    <col min="5" max="5" width="18.140625" style="0" customWidth="1"/>
    <col min="6" max="8" width="16.7109375" style="0" customWidth="1"/>
    <col min="9" max="9" width="16.7109375" style="0" hidden="1" customWidth="1"/>
  </cols>
  <sheetData>
    <row r="1" spans="1:8" ht="1.5" customHeight="1" hidden="1" thickBot="1">
      <c r="A1" s="4"/>
      <c r="B1" s="294" t="s">
        <v>38</v>
      </c>
      <c r="C1" s="295"/>
      <c r="D1" s="295"/>
      <c r="E1" s="295"/>
      <c r="F1" s="295"/>
      <c r="G1" s="296"/>
      <c r="H1" s="4"/>
    </row>
    <row r="2" ht="1.5" customHeight="1" hidden="1" thickBot="1"/>
    <row r="3" spans="3:5" ht="1.5" customHeight="1" hidden="1" thickBot="1" thickTop="1">
      <c r="C3" s="297" t="s">
        <v>22</v>
      </c>
      <c r="D3" s="298"/>
      <c r="E3" s="299"/>
    </row>
    <row r="4" spans="2:7" ht="1.5" customHeight="1" hidden="1" thickBot="1" thickTop="1">
      <c r="B4" s="303" t="s">
        <v>28</v>
      </c>
      <c r="C4" s="304"/>
      <c r="D4" s="304"/>
      <c r="E4" s="304"/>
      <c r="F4" s="305"/>
      <c r="G4" s="182"/>
    </row>
    <row r="5" spans="2:7" ht="16.5" customHeight="1" hidden="1" thickBot="1">
      <c r="B5" s="10"/>
      <c r="C5" s="10"/>
      <c r="D5" s="10"/>
      <c r="E5" s="16"/>
      <c r="F5" s="10"/>
      <c r="G5" s="183">
        <f>G4</f>
        <v>0</v>
      </c>
    </row>
    <row r="6" spans="2:7" ht="21" customHeight="1" thickBot="1">
      <c r="B6" s="320" t="s">
        <v>66</v>
      </c>
      <c r="C6" s="321"/>
      <c r="D6" s="321"/>
      <c r="E6" s="321"/>
      <c r="F6" s="322"/>
      <c r="G6" s="225"/>
    </row>
    <row r="7" spans="2:7" ht="34.5" customHeight="1" thickBot="1" thickTop="1">
      <c r="B7" s="312" t="s">
        <v>89</v>
      </c>
      <c r="C7" s="313"/>
      <c r="D7" s="313"/>
      <c r="E7" s="313"/>
      <c r="F7" s="314"/>
      <c r="G7" s="185"/>
    </row>
    <row r="8" spans="2:7" ht="18" customHeight="1" hidden="1" thickBot="1">
      <c r="B8" s="315" t="s">
        <v>62</v>
      </c>
      <c r="C8" s="316"/>
      <c r="D8" s="316"/>
      <c r="E8" s="316"/>
      <c r="F8" s="317"/>
      <c r="G8" s="184"/>
    </row>
    <row r="9" spans="2:10" ht="12.75" customHeight="1" hidden="1" thickBot="1" thickTop="1">
      <c r="B9" s="309" t="s">
        <v>52</v>
      </c>
      <c r="C9" s="310"/>
      <c r="D9" s="310"/>
      <c r="E9" s="310"/>
      <c r="F9" s="311"/>
      <c r="G9" s="151"/>
      <c r="J9" s="1"/>
    </row>
    <row r="10" spans="1:7" ht="17.25" customHeight="1" hidden="1" thickBot="1" thickTop="1">
      <c r="A10" s="132">
        <f>D10+E10+G10</f>
        <v>0</v>
      </c>
      <c r="B10" s="235"/>
      <c r="C10" s="235"/>
      <c r="D10" s="138"/>
      <c r="E10" s="139"/>
      <c r="F10" s="235"/>
      <c r="G10" s="140"/>
    </row>
    <row r="11" spans="2:7" ht="13.5" customHeight="1" hidden="1" thickBot="1">
      <c r="B11" s="236"/>
      <c r="C11" s="235"/>
      <c r="D11" s="235"/>
      <c r="E11" s="235"/>
      <c r="F11" s="235"/>
      <c r="G11" s="11"/>
    </row>
    <row r="12" spans="2:7" ht="9.75" customHeight="1" hidden="1" thickBot="1" thickTop="1">
      <c r="B12" s="306" t="s">
        <v>57</v>
      </c>
      <c r="C12" s="307"/>
      <c r="D12" s="307"/>
      <c r="E12" s="307"/>
      <c r="F12" s="308"/>
      <c r="G12" s="151"/>
    </row>
    <row r="13" spans="1:7" ht="21" customHeight="1" hidden="1" thickBot="1" thickTop="1">
      <c r="A13" s="126">
        <f>B13+C13+D13+E13+F13+G13</f>
        <v>0</v>
      </c>
      <c r="B13" s="128"/>
      <c r="C13" s="129"/>
      <c r="D13" s="130"/>
      <c r="E13" s="129"/>
      <c r="F13" s="131"/>
      <c r="G13" s="116"/>
    </row>
    <row r="14" spans="2:7" ht="21" customHeight="1" hidden="1" thickBot="1">
      <c r="B14" s="300" t="s">
        <v>66</v>
      </c>
      <c r="C14" s="301"/>
      <c r="D14" s="301"/>
      <c r="E14" s="301"/>
      <c r="F14" s="302"/>
      <c r="G14" s="151"/>
    </row>
    <row r="15" spans="2:7" ht="30" customHeight="1" hidden="1" thickBot="1" thickTop="1">
      <c r="B15" s="275" t="s">
        <v>55</v>
      </c>
      <c r="C15" s="276"/>
      <c r="D15" s="276"/>
      <c r="E15" s="276"/>
      <c r="F15" s="277"/>
      <c r="G15" s="112"/>
    </row>
    <row r="16" spans="2:7" ht="1.5" customHeight="1" hidden="1" thickBot="1" thickTop="1">
      <c r="B16" s="237"/>
      <c r="C16" s="238"/>
      <c r="D16" s="238"/>
      <c r="E16" s="238"/>
      <c r="F16" s="238"/>
      <c r="G16" s="113"/>
    </row>
    <row r="17" spans="1:7" s="19" customFormat="1" ht="30" customHeight="1" hidden="1" thickBot="1" thickTop="1">
      <c r="A17" s="17"/>
      <c r="B17" s="256" t="s">
        <v>86</v>
      </c>
      <c r="C17" s="257"/>
      <c r="D17" s="257"/>
      <c r="E17" s="257"/>
      <c r="F17" s="258"/>
      <c r="G17" s="192"/>
    </row>
    <row r="18" spans="1:7" s="19" customFormat="1" ht="38.25" customHeight="1" thickBot="1" thickTop="1">
      <c r="A18" s="17"/>
      <c r="B18" s="285" t="s">
        <v>90</v>
      </c>
      <c r="C18" s="286"/>
      <c r="D18" s="286"/>
      <c r="E18" s="286"/>
      <c r="F18" s="287"/>
      <c r="G18" s="232"/>
    </row>
    <row r="19" spans="1:7" s="165" customFormat="1" ht="30" customHeight="1" thickBot="1" thickTop="1">
      <c r="A19" s="164"/>
      <c r="B19" s="262" t="s">
        <v>88</v>
      </c>
      <c r="C19" s="263"/>
      <c r="D19" s="263"/>
      <c r="E19" s="263"/>
      <c r="F19" s="264"/>
      <c r="G19" s="215"/>
    </row>
    <row r="20" spans="1:7" s="165" customFormat="1" ht="33" customHeight="1" thickBot="1" thickTop="1">
      <c r="A20" s="164"/>
      <c r="B20" s="326" t="s">
        <v>73</v>
      </c>
      <c r="C20" s="327"/>
      <c r="D20" s="327"/>
      <c r="E20" s="327"/>
      <c r="F20" s="327"/>
      <c r="G20" s="216"/>
    </row>
    <row r="21" spans="1:7" s="19" customFormat="1" ht="21" customHeight="1" hidden="1" thickBot="1" thickTop="1">
      <c r="A21" s="17"/>
      <c r="B21" s="259" t="s">
        <v>66</v>
      </c>
      <c r="C21" s="260"/>
      <c r="D21" s="260"/>
      <c r="E21" s="260"/>
      <c r="F21" s="261"/>
      <c r="G21" s="151"/>
    </row>
    <row r="22" spans="1:7" s="19" customFormat="1" ht="25.5" customHeight="1" hidden="1" thickBot="1" thickTop="1">
      <c r="A22" s="134"/>
      <c r="B22" s="265" t="s">
        <v>37</v>
      </c>
      <c r="C22" s="266"/>
      <c r="D22" s="266"/>
      <c r="E22" s="266"/>
      <c r="F22" s="267"/>
      <c r="G22" s="152"/>
    </row>
    <row r="23" spans="1:7" s="19" customFormat="1" ht="24" customHeight="1" hidden="1" thickBot="1" thickTop="1">
      <c r="A23" s="17"/>
      <c r="B23" s="166" t="s">
        <v>27</v>
      </c>
      <c r="C23" s="167"/>
      <c r="D23" s="20"/>
      <c r="E23" s="169" t="s">
        <v>29</v>
      </c>
      <c r="F23" s="167"/>
      <c r="G23" s="151"/>
    </row>
    <row r="24" spans="1:7" s="19" customFormat="1" ht="24" customHeight="1" hidden="1" thickBot="1" thickTop="1">
      <c r="A24" s="17"/>
      <c r="B24" s="168" t="s">
        <v>50</v>
      </c>
      <c r="C24" s="167"/>
      <c r="D24" s="20"/>
      <c r="E24" s="193" t="s">
        <v>51</v>
      </c>
      <c r="F24" s="167"/>
      <c r="G24" s="151"/>
    </row>
    <row r="25" spans="1:7" s="19" customFormat="1" ht="15" customHeight="1" hidden="1" thickBot="1">
      <c r="A25" s="17"/>
      <c r="B25" s="20"/>
      <c r="C25" s="20"/>
      <c r="D25" s="20"/>
      <c r="E25" s="18"/>
      <c r="F25" s="18"/>
      <c r="G25" s="151"/>
    </row>
    <row r="26" spans="1:7" s="19" customFormat="1" ht="21" customHeight="1" thickBot="1" thickTop="1">
      <c r="A26" s="17"/>
      <c r="B26" s="20"/>
      <c r="C26" s="253" t="s">
        <v>23</v>
      </c>
      <c r="D26" s="254"/>
      <c r="E26" s="255"/>
      <c r="F26" s="18"/>
      <c r="G26" s="151"/>
    </row>
    <row r="27" spans="2:7" ht="21" customHeight="1" thickBot="1" thickTop="1">
      <c r="B27" s="278" t="s">
        <v>53</v>
      </c>
      <c r="C27" s="279"/>
      <c r="D27" s="279"/>
      <c r="E27" s="279"/>
      <c r="F27" s="279"/>
      <c r="G27" s="280"/>
    </row>
    <row r="28" spans="1:7" ht="24" customHeight="1" thickBot="1" thickTop="1">
      <c r="A28" s="119">
        <f>D28+E28+G28</f>
        <v>0</v>
      </c>
      <c r="B28" s="12"/>
      <c r="C28" s="12"/>
      <c r="D28" s="135"/>
      <c r="E28" s="136"/>
      <c r="F28" s="12"/>
      <c r="G28" s="136"/>
    </row>
    <row r="29" spans="2:7" ht="1.5" customHeight="1" hidden="1" thickBot="1">
      <c r="B29" s="12"/>
      <c r="C29" s="12"/>
      <c r="D29" s="12"/>
      <c r="E29" s="12"/>
      <c r="F29" s="12"/>
      <c r="G29" s="26"/>
    </row>
    <row r="30" spans="2:7" ht="21" customHeight="1" thickBot="1" thickTop="1">
      <c r="B30" s="12"/>
      <c r="C30" s="253" t="s">
        <v>24</v>
      </c>
      <c r="D30" s="254"/>
      <c r="E30" s="255"/>
      <c r="F30" s="12"/>
      <c r="G30" s="150"/>
    </row>
    <row r="31" spans="2:7" ht="21" customHeight="1" thickBot="1" thickTop="1">
      <c r="B31" s="278" t="s">
        <v>54</v>
      </c>
      <c r="C31" s="279"/>
      <c r="D31" s="279"/>
      <c r="E31" s="279"/>
      <c r="F31" s="279"/>
      <c r="G31" s="280"/>
    </row>
    <row r="32" spans="1:7" ht="24" customHeight="1" thickBot="1" thickTop="1">
      <c r="A32" s="118">
        <f>D32+E32+G32</f>
        <v>0</v>
      </c>
      <c r="B32" s="12"/>
      <c r="C32" s="12"/>
      <c r="D32" s="137"/>
      <c r="E32" s="137"/>
      <c r="F32" s="127"/>
      <c r="G32" s="137"/>
    </row>
    <row r="33" spans="1:5" s="19" customFormat="1" ht="1.5" customHeight="1" hidden="1" thickBot="1">
      <c r="A33" s="17"/>
      <c r="B33" s="18"/>
      <c r="C33" s="18"/>
      <c r="D33" s="18"/>
      <c r="E33" s="18"/>
    </row>
    <row r="34" spans="2:7" ht="18.75" customHeight="1" thickBot="1" thickTop="1">
      <c r="B34" s="288" t="s">
        <v>82</v>
      </c>
      <c r="C34" s="289"/>
      <c r="D34" s="289"/>
      <c r="E34" s="290"/>
      <c r="F34" s="284"/>
      <c r="G34" s="284"/>
    </row>
    <row r="35" spans="2:7" ht="15" customHeight="1" thickBot="1" thickTop="1">
      <c r="B35" s="141" t="s">
        <v>5</v>
      </c>
      <c r="C35" s="141" t="s">
        <v>6</v>
      </c>
      <c r="D35" s="142" t="s">
        <v>7</v>
      </c>
      <c r="E35" s="141" t="s">
        <v>59</v>
      </c>
      <c r="F35" s="41"/>
      <c r="G35" s="115" t="s">
        <v>5</v>
      </c>
    </row>
    <row r="36" spans="1:7" ht="15" customHeight="1" thickBot="1">
      <c r="A36" s="22">
        <f>G36</f>
        <v>22552</v>
      </c>
      <c r="B36" s="50" t="s">
        <v>64</v>
      </c>
      <c r="C36" s="51">
        <f>F54*8</f>
        <v>22552</v>
      </c>
      <c r="D36" s="52">
        <v>0</v>
      </c>
      <c r="E36" s="53">
        <f>C36*D36</f>
        <v>0</v>
      </c>
      <c r="G36" s="45">
        <f>8*BPC!E31</f>
        <v>22552</v>
      </c>
    </row>
    <row r="37" spans="1:9" ht="15" customHeight="1" thickBot="1">
      <c r="A37" s="23">
        <f>IF(C51&gt;=G37,I37,C51-G36)</f>
        <v>-22552</v>
      </c>
      <c r="B37" s="54" t="s">
        <v>65</v>
      </c>
      <c r="C37" s="55">
        <f>IF(A37&lt;=0,0,A37)</f>
        <v>0</v>
      </c>
      <c r="D37" s="56">
        <v>0.1</v>
      </c>
      <c r="E37" s="57">
        <f>C37*D37</f>
        <v>0</v>
      </c>
      <c r="G37" s="46">
        <f>(BPC!E31*15)</f>
        <v>42285</v>
      </c>
      <c r="I37" s="33">
        <f>G37-G36</f>
        <v>19733</v>
      </c>
    </row>
    <row r="38" spans="1:9" ht="15" customHeight="1" thickBot="1">
      <c r="A38" s="23">
        <f>IF(C51&gt;=G38,I38,C51-G37)</f>
        <v>-42285</v>
      </c>
      <c r="B38" s="58" t="s">
        <v>10</v>
      </c>
      <c r="C38" s="59">
        <f>IF(A38&lt;=0,0,A38)</f>
        <v>0</v>
      </c>
      <c r="D38" s="60">
        <v>0.2</v>
      </c>
      <c r="E38" s="61">
        <f>C38*D38</f>
        <v>0</v>
      </c>
      <c r="G38" s="47">
        <f>(BPC!E31*50)</f>
        <v>140950</v>
      </c>
      <c r="I38" s="115">
        <f>G38-G37</f>
        <v>98665</v>
      </c>
    </row>
    <row r="39" spans="1:7" ht="15" customHeight="1" thickBot="1">
      <c r="A39" s="23">
        <f>IF(C51&gt;G38,C51-G38,0)</f>
        <v>0</v>
      </c>
      <c r="B39" s="62" t="s">
        <v>80</v>
      </c>
      <c r="C39" s="223">
        <f>IF(A39&lt;=0,0,A39)</f>
        <v>0</v>
      </c>
      <c r="D39" s="224">
        <v>0.25</v>
      </c>
      <c r="E39" s="221">
        <f>C39*D39</f>
        <v>0</v>
      </c>
      <c r="G39" s="194"/>
    </row>
    <row r="40" spans="3:10" ht="24" customHeight="1" thickBot="1" thickTop="1">
      <c r="C40" s="282" t="s">
        <v>77</v>
      </c>
      <c r="D40" s="283"/>
      <c r="E40" s="222">
        <f>SUM(E37:E39)</f>
        <v>0</v>
      </c>
      <c r="F40" s="281"/>
      <c r="G40" s="281"/>
      <c r="J40" s="234"/>
    </row>
    <row r="41" spans="3:7" ht="12" customHeight="1" thickTop="1">
      <c r="C41" s="189"/>
      <c r="D41" s="189"/>
      <c r="E41" s="220"/>
      <c r="F41" s="188"/>
      <c r="G41" s="188"/>
    </row>
    <row r="42" spans="2:7" ht="20.25" customHeight="1" hidden="1" thickBot="1" thickTop="1">
      <c r="B42" s="336" t="s">
        <v>75</v>
      </c>
      <c r="C42" s="337"/>
      <c r="D42" s="337"/>
      <c r="E42" s="338"/>
      <c r="F42" s="339"/>
      <c r="G42" s="226"/>
    </row>
    <row r="43" spans="1:7" s="205" customFormat="1" ht="23.25" customHeight="1" hidden="1" thickBot="1" thickTop="1">
      <c r="A43" s="204"/>
      <c r="B43" s="293"/>
      <c r="C43" s="293"/>
      <c r="D43" s="206"/>
      <c r="E43" s="207" t="s">
        <v>63</v>
      </c>
      <c r="F43" s="291">
        <f>IF(G19="1",0,C49)</f>
        <v>0</v>
      </c>
      <c r="G43" s="292"/>
    </row>
    <row r="44" spans="1:7" ht="14.25" customHeight="1" hidden="1" thickBot="1" thickTop="1">
      <c r="A44" s="39"/>
      <c r="F44" s="21"/>
      <c r="G44" s="15"/>
    </row>
    <row r="45" spans="1:7" ht="1.5" customHeight="1" hidden="1" thickBot="1" thickTop="1">
      <c r="A45" s="40"/>
      <c r="B45" s="333" t="s">
        <v>25</v>
      </c>
      <c r="C45" s="334"/>
      <c r="D45" s="334"/>
      <c r="E45" s="335"/>
      <c r="F45" s="328" t="e">
        <f>E43-C54</f>
        <v>#VALUE!</v>
      </c>
      <c r="G45" s="329"/>
    </row>
    <row r="46" spans="3:7" ht="14.25" hidden="1" thickBot="1" thickTop="1">
      <c r="C46" s="1"/>
      <c r="G46" s="3"/>
    </row>
    <row r="47" spans="1:3" ht="14.25" customHeight="1" hidden="1" thickBot="1">
      <c r="A47" s="1"/>
      <c r="B47" s="33" t="s">
        <v>33</v>
      </c>
      <c r="C47" s="34">
        <f>IF(A13&gt;0,A13*0.125%,0)</f>
        <v>0</v>
      </c>
    </row>
    <row r="48" spans="2:6" ht="15" customHeight="1" hidden="1" thickBot="1">
      <c r="B48" s="30" t="s">
        <v>32</v>
      </c>
      <c r="C48" s="32">
        <f>IF(A28&lt;=0,A32,A28+A32)</f>
        <v>0</v>
      </c>
      <c r="E48" s="273" t="s">
        <v>87</v>
      </c>
      <c r="F48" s="274"/>
    </row>
    <row r="49" spans="2:10" ht="18" customHeight="1" hidden="1" thickBot="1">
      <c r="B49" s="31" t="s">
        <v>63</v>
      </c>
      <c r="C49" s="35">
        <f>IF(C48&lt;=G54,C48*3%,IF(G7&gt;0,C48*6%,C48*4.5%))+F67</f>
        <v>0</v>
      </c>
      <c r="D49" s="163" t="s">
        <v>56</v>
      </c>
      <c r="E49" s="5">
        <v>0</v>
      </c>
      <c r="F49" s="13">
        <f>3*F54</f>
        <v>8457</v>
      </c>
      <c r="G49" s="156">
        <f>(F49+2)*1.02</f>
        <v>8628.18</v>
      </c>
      <c r="H49" s="157"/>
      <c r="I49" s="156">
        <f>F49-(F49*2%)</f>
        <v>8287.86</v>
      </c>
      <c r="J49" s="1"/>
    </row>
    <row r="50" spans="2:10" ht="15" customHeight="1" hidden="1" thickBot="1">
      <c r="B50" s="82" t="s">
        <v>0</v>
      </c>
      <c r="C50" s="83">
        <f>E92</f>
        <v>0</v>
      </c>
      <c r="D50" s="34">
        <f>C50+C49+C47</f>
        <v>0</v>
      </c>
      <c r="E50" s="6">
        <v>0.02</v>
      </c>
      <c r="F50" s="14">
        <f>6*F54</f>
        <v>16914</v>
      </c>
      <c r="G50" s="156">
        <f>(F50+35)*1.06</f>
        <v>17965.940000000002</v>
      </c>
      <c r="H50" s="158"/>
      <c r="I50" s="159">
        <f>F50-(F50*2%)</f>
        <v>16575.72</v>
      </c>
      <c r="J50" s="1"/>
    </row>
    <row r="51" spans="2:10" ht="15" customHeight="1" hidden="1" thickBot="1">
      <c r="B51" s="76" t="s">
        <v>9</v>
      </c>
      <c r="C51" s="77">
        <f>G4+A28+A32</f>
        <v>0</v>
      </c>
      <c r="E51" s="7">
        <v>0.06</v>
      </c>
      <c r="F51" s="162">
        <f>(F54*6)+1</f>
        <v>16915</v>
      </c>
      <c r="G51" s="156">
        <f>(F50+4)*1.02</f>
        <v>17256.36</v>
      </c>
      <c r="H51" s="158"/>
      <c r="I51" s="157"/>
      <c r="J51" s="1"/>
    </row>
    <row r="52" spans="2:8" ht="15.75" customHeight="1" hidden="1" thickBot="1">
      <c r="B52" s="78" t="s">
        <v>35</v>
      </c>
      <c r="C52" s="79">
        <f>A28</f>
        <v>0</v>
      </c>
      <c r="E52" s="160"/>
      <c r="F52" s="161"/>
      <c r="G52" s="1"/>
      <c r="H52" s="1"/>
    </row>
    <row r="53" spans="2:8" ht="17.25" customHeight="1" hidden="1" thickBot="1">
      <c r="B53" s="80" t="s">
        <v>36</v>
      </c>
      <c r="C53" s="81">
        <f>A32</f>
        <v>0</v>
      </c>
      <c r="F53" s="2"/>
      <c r="G53" s="187" t="s">
        <v>61</v>
      </c>
      <c r="H53" s="1"/>
    </row>
    <row r="54" spans="2:7" ht="21" hidden="1" thickBot="1">
      <c r="B54" s="84" t="s">
        <v>31</v>
      </c>
      <c r="C54" s="85" t="e">
        <f>#REF!+F43</f>
        <v>#REF!</v>
      </c>
      <c r="E54" s="27" t="s">
        <v>4</v>
      </c>
      <c r="F54" s="75">
        <f>BPC!E31</f>
        <v>2819</v>
      </c>
      <c r="G54" s="186">
        <f>2.5*F54</f>
        <v>7047.5</v>
      </c>
    </row>
    <row r="55" spans="2:3" ht="18.75" hidden="1" thickBot="1">
      <c r="B55" s="145" t="s">
        <v>49</v>
      </c>
      <c r="C55" s="146">
        <f>C49</f>
        <v>0</v>
      </c>
    </row>
    <row r="56" ht="13.5" customHeight="1" hidden="1" thickBot="1"/>
    <row r="57" spans="2:8" ht="22.5" customHeight="1" hidden="1" thickBot="1">
      <c r="B57" s="330" t="s">
        <v>67</v>
      </c>
      <c r="C57" s="331"/>
      <c r="D57" s="331"/>
      <c r="E57" s="332"/>
      <c r="H57" s="210"/>
    </row>
    <row r="58" spans="2:7" ht="16.5" customHeight="1" hidden="1" thickBot="1">
      <c r="B58" s="9" t="s">
        <v>5</v>
      </c>
      <c r="C58" s="8" t="s">
        <v>6</v>
      </c>
      <c r="D58" s="9" t="s">
        <v>7</v>
      </c>
      <c r="E58" s="9" t="s">
        <v>59</v>
      </c>
      <c r="G58" s="195" t="s">
        <v>5</v>
      </c>
    </row>
    <row r="59" spans="1:7" ht="15.75" customHeight="1" hidden="1" thickBot="1">
      <c r="A59" s="22">
        <f>G59</f>
        <v>14095</v>
      </c>
      <c r="B59" s="50" t="s">
        <v>1</v>
      </c>
      <c r="C59" s="51">
        <f>BPC!E31*5</f>
        <v>14095</v>
      </c>
      <c r="D59" s="52">
        <v>0</v>
      </c>
      <c r="E59" s="196">
        <f aca="true" t="shared" si="0" ref="E59:E64">C59*D59</f>
        <v>0</v>
      </c>
      <c r="G59" s="45">
        <f>F54*5</f>
        <v>14095</v>
      </c>
    </row>
    <row r="60" spans="1:7" s="191" customFormat="1" ht="17.25" customHeight="1" hidden="1" thickBot="1">
      <c r="A60" s="190">
        <f>IF(C51&gt;=G60,G59,C51-G59)</f>
        <v>-14095</v>
      </c>
      <c r="B60" s="54" t="s">
        <v>2</v>
      </c>
      <c r="C60" s="55">
        <f>IF(A60&lt;=0,0,A60)</f>
        <v>0</v>
      </c>
      <c r="D60" s="56">
        <v>0.1</v>
      </c>
      <c r="E60" s="197">
        <f t="shared" si="0"/>
        <v>0</v>
      </c>
      <c r="G60" s="46">
        <f>G59*2</f>
        <v>28190</v>
      </c>
    </row>
    <row r="61" spans="1:7" ht="14.25" customHeight="1" hidden="1" thickBot="1">
      <c r="A61" s="23">
        <f>IF(C51&gt;=G61,G59,C51-G60)</f>
        <v>-28190</v>
      </c>
      <c r="B61" s="58" t="s">
        <v>3</v>
      </c>
      <c r="C61" s="59">
        <f>IF(A61&lt;=0,0,A61)</f>
        <v>0</v>
      </c>
      <c r="D61" s="60">
        <v>0.15</v>
      </c>
      <c r="E61" s="198">
        <f t="shared" si="0"/>
        <v>0</v>
      </c>
      <c r="G61" s="47">
        <f>G59*3</f>
        <v>42285</v>
      </c>
    </row>
    <row r="62" spans="1:7" ht="12" customHeight="1" hidden="1" thickBot="1">
      <c r="A62" s="23">
        <f>IF(C51&gt;=G62,G62-G61,C51-G61)</f>
        <v>-42285</v>
      </c>
      <c r="B62" s="62" t="s">
        <v>10</v>
      </c>
      <c r="C62" s="63">
        <f>IF(A62&lt;=0,0,A62)</f>
        <v>0</v>
      </c>
      <c r="D62" s="64">
        <v>0.2</v>
      </c>
      <c r="E62" s="199">
        <f t="shared" si="0"/>
        <v>0</v>
      </c>
      <c r="G62" s="48">
        <f>F54*50</f>
        <v>140950</v>
      </c>
    </row>
    <row r="63" spans="1:7" ht="15" customHeight="1" hidden="1" thickBot="1">
      <c r="A63" s="23">
        <f>IF(C51&gt;=G63,G63-G62,C51-G62)</f>
        <v>-140950</v>
      </c>
      <c r="B63" s="65" t="s">
        <v>11</v>
      </c>
      <c r="C63" s="66">
        <f>IF(A63&lt;=0,0,A63)</f>
        <v>0</v>
      </c>
      <c r="D63" s="67">
        <v>0.22</v>
      </c>
      <c r="E63" s="203">
        <f t="shared" si="0"/>
        <v>0</v>
      </c>
      <c r="G63" s="49">
        <f>F54*100</f>
        <v>281900</v>
      </c>
    </row>
    <row r="64" spans="1:7" ht="17.25" customHeight="1" hidden="1" thickBot="1">
      <c r="A64" s="24">
        <f>IF(C51&gt;G63,C51-G63,0)</f>
        <v>0</v>
      </c>
      <c r="B64" s="68" t="s">
        <v>12</v>
      </c>
      <c r="C64" s="200">
        <f>IF(A64&lt;=0,0,A64)</f>
        <v>0</v>
      </c>
      <c r="D64" s="201">
        <v>0.25</v>
      </c>
      <c r="E64" s="202">
        <f t="shared" si="0"/>
        <v>0</v>
      </c>
      <c r="G64" s="154"/>
    </row>
    <row r="65" spans="3:7" ht="18.75" customHeight="1" hidden="1" thickBot="1">
      <c r="C65" s="271" t="s">
        <v>68</v>
      </c>
      <c r="D65" s="272"/>
      <c r="E65" s="214">
        <f>SUM(E59:E64)</f>
        <v>0</v>
      </c>
      <c r="G65" s="154"/>
    </row>
    <row r="66" spans="6:7" ht="16.5" hidden="1" thickBot="1">
      <c r="F66" s="318" t="s">
        <v>85</v>
      </c>
      <c r="G66" s="319"/>
    </row>
    <row r="67" spans="6:7" ht="18.75" hidden="1" thickBot="1">
      <c r="F67" s="233">
        <f>IF(G18=1,C48*2%,0)</f>
        <v>0</v>
      </c>
      <c r="G67" s="154"/>
    </row>
    <row r="68" spans="2:9" ht="16.5" hidden="1" thickBot="1">
      <c r="B68" s="122" t="s">
        <v>39</v>
      </c>
      <c r="C68" s="123"/>
      <c r="D68" s="124"/>
      <c r="G68" s="155"/>
      <c r="I68" s="153"/>
    </row>
    <row r="69" ht="13.5" hidden="1" thickBot="1">
      <c r="C69" s="117"/>
    </row>
    <row r="70" spans="3:7" ht="13.5" hidden="1" thickBot="1">
      <c r="C70" s="170">
        <f>IF(B13&gt;G50,B13*6%,(IF(B13&lt;=F49,0,IF(AND(B13&gt;F49,B13&lt;=G49),B13*2%-(F49-(B13-(B13*2%))),IF(AND(B13&gt;F50,B13&lt;=G50),B13*6%-(I50-(B13-(B13*6%))),B13*2%)))))</f>
        <v>0</v>
      </c>
      <c r="E70" s="120" t="s">
        <v>41</v>
      </c>
      <c r="G70" s="153"/>
    </row>
    <row r="71" spans="3:7" ht="16.5" hidden="1" thickBot="1">
      <c r="C71" s="170">
        <f>IF(C13&gt;G50,C13*6%,(IF(C13&lt;=F49,0,IF(AND(C13&gt;F49,C13&lt;=G49),C13*2%-(F49-(C13-(C13*2%))),IF(AND(C13&gt;F50,C13&lt;=G50),C13*6%-(I50-(C13-(C13*6%))),C13*2%)))))</f>
        <v>0</v>
      </c>
      <c r="E71" s="79">
        <f>IF(G28&gt;G51,G28*2%,(IF(G28&lt;=F50,0,G28-F50)))+IF(E28&gt;G51,E28*2%,(IF(E28&lt;=F50,0,E28-F50)))+IF(D28&gt;G51,D28*2%,(IF(D28&lt;=F50,0,D28-F50)))</f>
        <v>0</v>
      </c>
      <c r="G71" s="153"/>
    </row>
    <row r="72" spans="3:7" ht="13.5" hidden="1" thickBot="1">
      <c r="C72" s="170">
        <f>IF(D13&gt;G50,D13*6%,(IF(D13&lt;=F49,0,IF(AND(D13&gt;F49,D13&lt;=G49),D13*2%-(F49-(D13-(D13*2%))),IF(AND(D13&gt;F50,D13&lt;=G50),D13*6%-(I50-(D13-(D13*6%))),D13*2%)))))</f>
        <v>0</v>
      </c>
      <c r="G72" s="153"/>
    </row>
    <row r="73" spans="3:5" ht="13.5" hidden="1" thickBot="1">
      <c r="C73" s="170">
        <f>IF(E13&gt;G50,E13*6%,(IF(E13&lt;=F49,0,IF(AND(E13&gt;F49,E13&lt;=G49),E13*2%-(F49-(E13-(E13*2%))),IF(AND(E13&gt;F50,E13&lt;=G50),E13*6%-(I50-(E13-(E13*6%))),E13*2%)))))</f>
        <v>0</v>
      </c>
      <c r="E73" s="121" t="s">
        <v>42</v>
      </c>
    </row>
    <row r="74" spans="3:7" ht="16.5" hidden="1" thickBot="1">
      <c r="C74" s="170">
        <f>IF(F13&gt;G50,F13*6%,(IF(F13&lt;=F49,0,IF(AND(F13&gt;F49,F13&lt;=G49),F13*2%-(F49-(F13-(F13*2%))),IF(AND(F13&gt;F50,F13&lt;=G50),F13*6%-(I50-(F13-(F13*6%))),F13*2%)))))</f>
        <v>0</v>
      </c>
      <c r="E74" s="172">
        <f>IF(G32&gt;G51,G32*2%,(IF(G32&lt;=F50,0,G32-F50)))+IF(E32&gt;G51,E32*2%,(IF(E32&lt;=F50,0,E32-F50)))+IF(D32&gt;G51,D32*2%,(IF(D32&lt;=F50,0,D32-F50)))</f>
        <v>0</v>
      </c>
      <c r="G74" s="153"/>
    </row>
    <row r="75" ht="13.5" hidden="1" thickBot="1">
      <c r="C75" s="170">
        <f>IF(G13&gt;G50,G13*6%,(IF(G13&lt;=F49,0,IF(AND(G13&gt;F49,G13&lt;=G49),G13*2%-(F49-(G13-(G13*2%))),IF(AND(G13&gt;F50,G13&lt;=G50),G13*6%-(I50-(G13-(G13*6%))),G13*2%)))))</f>
        <v>0</v>
      </c>
    </row>
    <row r="76" spans="2:3" ht="18.75" hidden="1" thickBot="1">
      <c r="B76" s="125" t="s">
        <v>40</v>
      </c>
      <c r="C76" s="171">
        <f>SUM(C70:C75)</f>
        <v>0</v>
      </c>
    </row>
    <row r="77" ht="13.5" hidden="1" thickBot="1"/>
    <row r="78" spans="2:4" ht="16.5" hidden="1" thickBot="1">
      <c r="B78" s="268" t="s">
        <v>43</v>
      </c>
      <c r="C78" s="269"/>
      <c r="D78" s="270"/>
    </row>
    <row r="79" ht="12.75" hidden="1">
      <c r="C79" s="173">
        <f>IF(G10&gt;G50,G10*6%,(IF(G10&lt;=F49,0,IF(AND(G10&gt;F49,G10&lt;=G49),G10*2%-(F49-(G10-(G10*2%))),IF(AND(G10&gt;F50,G10&lt;=G50),G10*6%-(I50-(G10-(G10*6%))),G10*2%)))))</f>
        <v>0</v>
      </c>
    </row>
    <row r="80" ht="12.75" hidden="1">
      <c r="C80" s="174">
        <f>IF(E10&gt;G50,E10*6%,(IF(E10&lt;=F49,0,IF(AND(E10&gt;F49,E10&lt;=G49),E10*2%-(F49-(E10-(E10*2%))),IF(AND(E10&gt;F50,E10&lt;=G50),E10*6%-(I50-(E10-(E10*6%))),E10*2%)))))</f>
        <v>0</v>
      </c>
    </row>
    <row r="81" ht="13.5" hidden="1" thickBot="1">
      <c r="C81" s="175">
        <f>IF(D10&gt;G50,D10*6%,(IF(D10&lt;=F49,0,IF(AND(D10&gt;F49,D10&lt;=G49),D10*2%-(F49-(D10-(D10*2%))),IF(AND(D10&gt;F50,D10&lt;=G50),D10*6%-(I50-(D10-(D10*6%))),D10*2%)))))</f>
        <v>0</v>
      </c>
    </row>
    <row r="82" spans="2:3" ht="18.75" hidden="1" thickBot="1">
      <c r="B82" s="133" t="s">
        <v>40</v>
      </c>
      <c r="C82" s="176">
        <f>SUM(C79:C81)</f>
        <v>0</v>
      </c>
    </row>
    <row r="83" ht="12.75" hidden="1"/>
    <row r="84" ht="12.75" hidden="1"/>
    <row r="85" ht="12.75" hidden="1"/>
    <row r="86" ht="13.5" hidden="1" thickBot="1"/>
    <row r="87" spans="3:5" ht="13.5" hidden="1" thickBot="1">
      <c r="C87" s="251" t="s">
        <v>44</v>
      </c>
      <c r="D87" s="252"/>
      <c r="E87" s="73">
        <f>BPC!E38</f>
        <v>51467</v>
      </c>
    </row>
    <row r="88" ht="13.5" hidden="1" thickBot="1"/>
    <row r="89" spans="4:5" ht="16.5" hidden="1" thickBot="1">
      <c r="D89" s="72" t="s">
        <v>45</v>
      </c>
      <c r="E89" s="143">
        <f>C48*15%</f>
        <v>0</v>
      </c>
    </row>
    <row r="90" spans="4:5" ht="16.5" hidden="1" thickBot="1">
      <c r="D90" s="72" t="s">
        <v>46</v>
      </c>
      <c r="E90" s="143">
        <f>IF(C48&lt;=E87,C48*15%,E87*15%)</f>
        <v>0</v>
      </c>
    </row>
    <row r="91" ht="13.5" hidden="1" thickBot="1">
      <c r="E91" s="1"/>
    </row>
    <row r="92" spans="4:5" ht="18.75" hidden="1" thickBot="1">
      <c r="D92" s="72" t="s">
        <v>48</v>
      </c>
      <c r="E92" s="144">
        <f>IF(G8=1,E90,E89)</f>
        <v>0</v>
      </c>
    </row>
    <row r="93" ht="13.5" hidden="1" thickBot="1"/>
    <row r="94" spans="2:5" ht="19.5" customHeight="1" hidden="1" thickBot="1">
      <c r="B94" s="330" t="s">
        <v>69</v>
      </c>
      <c r="C94" s="331"/>
      <c r="D94" s="332"/>
      <c r="E94" s="213">
        <f>IF(E65-BPC!E28&lt;0,0,E65-BPC!E28)</f>
        <v>0</v>
      </c>
    </row>
    <row r="95" spans="2:5" ht="19.5" customHeight="1" hidden="1">
      <c r="B95" s="230"/>
      <c r="C95" s="230"/>
      <c r="D95" s="230"/>
      <c r="E95" s="220"/>
    </row>
    <row r="96" spans="2:5" ht="12.75" customHeight="1" thickBot="1">
      <c r="B96" s="230"/>
      <c r="C96" s="230"/>
      <c r="D96" s="230"/>
      <c r="E96" s="220"/>
    </row>
    <row r="97" spans="2:5" ht="18.75" customHeight="1" thickBot="1">
      <c r="B97" s="323" t="s">
        <v>78</v>
      </c>
      <c r="C97" s="324"/>
      <c r="D97" s="324"/>
      <c r="E97" s="325"/>
    </row>
    <row r="98" spans="2:7" ht="33" customHeight="1" hidden="1" thickBot="1" thickTop="1">
      <c r="B98" s="245" t="s">
        <v>70</v>
      </c>
      <c r="C98" s="246"/>
      <c r="D98" s="246"/>
      <c r="E98" s="246"/>
      <c r="F98" s="239">
        <f>C48-D43-F43</f>
        <v>0</v>
      </c>
      <c r="G98" s="240"/>
    </row>
    <row r="99" spans="2:7" ht="26.25" customHeight="1" thickBot="1" thickTop="1">
      <c r="B99" s="209" t="s">
        <v>71</v>
      </c>
      <c r="C99" s="211">
        <f>E94</f>
        <v>0</v>
      </c>
      <c r="D99" s="231" t="s">
        <v>79</v>
      </c>
      <c r="E99" s="212">
        <f>E40</f>
        <v>0</v>
      </c>
      <c r="F99" s="208"/>
      <c r="G99" s="208"/>
    </row>
    <row r="100" spans="2:7" ht="33" customHeight="1" thickBot="1" thickTop="1">
      <c r="B100" s="247" t="s">
        <v>83</v>
      </c>
      <c r="C100" s="248"/>
      <c r="D100" s="248"/>
      <c r="E100" s="248"/>
      <c r="F100" s="241">
        <f>C48-E99-F43</f>
        <v>0</v>
      </c>
      <c r="G100" s="242"/>
    </row>
    <row r="101" spans="2:7" ht="33" customHeight="1" thickBot="1" thickTop="1">
      <c r="B101" s="249" t="s">
        <v>84</v>
      </c>
      <c r="C101" s="250"/>
      <c r="D101" s="250"/>
      <c r="E101" s="250"/>
      <c r="F101" s="243">
        <f>C48-E94-F43-IF(G20="A",(BPC!E13+BPC!E17),(BPC!E14+BPC!F17))</f>
        <v>0</v>
      </c>
      <c r="G101" s="244"/>
    </row>
    <row r="102" ht="13.5" thickTop="1"/>
  </sheetData>
  <sheetProtection password="E71E" sheet="1"/>
  <mergeCells count="43">
    <mergeCell ref="F66:G66"/>
    <mergeCell ref="B6:F6"/>
    <mergeCell ref="B97:E97"/>
    <mergeCell ref="B20:F20"/>
    <mergeCell ref="F45:G45"/>
    <mergeCell ref="B57:E57"/>
    <mergeCell ref="B45:E45"/>
    <mergeCell ref="B42:F42"/>
    <mergeCell ref="B94:D94"/>
    <mergeCell ref="B31:G31"/>
    <mergeCell ref="F43:G43"/>
    <mergeCell ref="B43:C43"/>
    <mergeCell ref="B1:G1"/>
    <mergeCell ref="C3:E3"/>
    <mergeCell ref="B14:F14"/>
    <mergeCell ref="B4:F4"/>
    <mergeCell ref="B12:F12"/>
    <mergeCell ref="B9:F9"/>
    <mergeCell ref="B7:F7"/>
    <mergeCell ref="B8:F8"/>
    <mergeCell ref="B15:F15"/>
    <mergeCell ref="B27:G27"/>
    <mergeCell ref="F40:G40"/>
    <mergeCell ref="C40:D40"/>
    <mergeCell ref="F34:G34"/>
    <mergeCell ref="B18:F18"/>
    <mergeCell ref="B34:E34"/>
    <mergeCell ref="C87:D87"/>
    <mergeCell ref="C26:E26"/>
    <mergeCell ref="B17:F17"/>
    <mergeCell ref="B21:F21"/>
    <mergeCell ref="C30:E30"/>
    <mergeCell ref="B19:F19"/>
    <mergeCell ref="B22:F22"/>
    <mergeCell ref="B78:D78"/>
    <mergeCell ref="C65:D65"/>
    <mergeCell ref="E48:F48"/>
    <mergeCell ref="F98:G98"/>
    <mergeCell ref="F100:G100"/>
    <mergeCell ref="F101:G101"/>
    <mergeCell ref="B98:E98"/>
    <mergeCell ref="B100:E100"/>
    <mergeCell ref="B101:E101"/>
  </mergeCells>
  <dataValidations count="26">
    <dataValidation type="whole" allowBlank="1" showInputMessage="1" showErrorMessage="1" errorTitle="Dato no válido" error="Solo podrás ingresar números enteros, sin decimales. Tampoco digites puntos o comas." sqref="G21:G22 G15:G17">
      <formula1>0</formula1>
      <formula2>1E+33</formula2>
    </dataValidation>
    <dataValidation type="whole" allowBlank="1" showInputMessage="1" showErrorMessage="1" sqref="G9">
      <formula1>0</formula1>
      <formula2>1E+33</formula2>
    </dataValidation>
    <dataValidation type="whole" allowBlank="1" showInputMessage="1" showErrorMessage="1" promptTitle="PASIVIDAD" prompt="DIGITA AQUÍ DONDE ESTAS PARADO, EL IMPORTE DE TU PASIVIDAD NOMINAL, SIN DECIMALES Y SIN AGREGAR PUNTOS O COMAS. " sqref="G29">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G6">
      <formula1>0</formula1>
      <formula2>1E+36</formula2>
    </dataValidation>
    <dataValidation allowBlank="1" showInputMessage="1" showErrorMessage="1" promptTitle="B.P.C." prompt="Ingresar el valor actual de la Base de Prestaciones y Contribuciones, decretada por el Poder Ejecutivo" sqref="F54"/>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32">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8">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1">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3">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10">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4">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4">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3">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3">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10:E10">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3:F13">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8:E28">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32:E32">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8">
      <formula1>1</formula1>
      <formula2>2</formula2>
    </dataValidation>
    <dataValidation type="whole" allowBlank="1" showInputMessage="1" showErrorMessage="1" sqref="F45:G45">
      <formula1>0</formula1>
      <formula2>10000000000000000</formula2>
    </dataValidation>
    <dataValidation type="whole" allowBlank="1" showInputMessage="1" showErrorMessage="1" sqref="G30">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operator="equal" allowBlank="1" showInputMessage="1" showErrorMessage="1" promptTitle="HIJOS MENORES DE 18 AÑOS" prompt="DIGITÁ AQUÍ DONDE ESTAS POSICIONADO, EL NÚMERO 1 SI TENES HIJOS MENORES DE 18 AÑOS O DISCAPACITADOS DE CUALQUIER EDAD A TU CARGO. DE LO CONTRARIO NO DIGITES NADA." errorTitle="Dato no válido" error="Solo podrás ingresar el NÚMERO 1 si TIENES MENORES DE 18 AÑOS O DISCAPACITADOS DE CUALQUIER EDAD A TU CARGO." sqref="G7">
      <formula1>1</formula1>
    </dataValidation>
    <dataValidation type="textLength" operator="equal" allowBlank="1" showInputMessage="1" showErrorMessage="1" promptTitle="¿PASIVIDAD DESDE ANTES DEL 2008?" prompt="SI TE JUBILASTE ANTES DEL 1/1/08 O GENERASTE PENSIÓN POR VIUDEZ DE UNA JUBILACIÓN OTORGADA ANTES DEL 1/1/08, DIGITA 1.&#10;SI LO SOS DESDE EL 1/1/2008 EN ADELANTE NO DIGITES NADA." errorTitle="Dato no válido" error="Solo podrás ingresar EL NÚMERO 1 si SOS JUBILADO DESDE ANTES DEL 1/1/2008" sqref="G19">
      <formula1>1</formula1>
    </dataValidation>
    <dataValidation type="textLength" allowBlank="1" showInputMessage="1" showErrorMessage="1" promptTitle="¿JUBILADO EMPLEADO O PATRON?" prompt="SI TE JUBILASTE CON LA ÚLTIMA ACTIVIDAD COMO TRABAJADOR DEPENDIENTE O EMPLEADO DIGITÁ LA LETRA A. SI LO FUISTE COMO PATRON O TRABAJADOR NO DEPENDIENTE NO DIGITES NADA." errorTitle="Dato no válido" error="Solo podrás ingresar LA LETRA A si te jubilaste como EMPLEADO." sqref="G20">
      <formula1>0</formula1>
      <formula2>1</formula2>
    </dataValidation>
    <dataValidation type="whole" operator="equal" allowBlank="1" showInputMessage="1" showErrorMessage="1" errorTitle="Dato no válido" error="Solo podrás ingresar el NÚMERO 1, si tienes 3 hijos menores de 18 o discapacitados de cualquier edad y tu CÓNYUGE o CONCUBINO/A no es beneficiaria del FONASA." sqref="G18">
      <formula1>1</formula1>
    </dataValidation>
  </dataValidations>
  <printOptions/>
  <pageMargins left="0.75" right="0.75" top="1" bottom="1"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38"/>
  <sheetViews>
    <sheetView showGridLines="0" zoomScalePageLayoutView="0" workbookViewId="0" topLeftCell="B1">
      <selection activeCell="E49" sqref="E49"/>
    </sheetView>
  </sheetViews>
  <sheetFormatPr defaultColWidth="11.421875" defaultRowHeight="12.75"/>
  <cols>
    <col min="1" max="1" width="15.28125" style="0" hidden="1" customWidth="1"/>
    <col min="2" max="2" width="15.00390625" style="0" customWidth="1"/>
    <col min="3" max="3" width="12.421875" style="0" customWidth="1"/>
    <col min="4" max="4" width="23.140625" style="0" customWidth="1"/>
    <col min="5" max="5" width="21.421875" style="0" customWidth="1"/>
    <col min="6" max="6" width="14.421875" style="0" bestFit="1" customWidth="1"/>
  </cols>
  <sheetData>
    <row r="1" spans="2:6" ht="24" customHeight="1" thickBot="1">
      <c r="B1" s="340" t="s">
        <v>81</v>
      </c>
      <c r="C1" s="341"/>
      <c r="D1" s="341"/>
      <c r="E1" s="341"/>
      <c r="F1" s="342"/>
    </row>
    <row r="3" spans="2:4" ht="19.5" customHeight="1" hidden="1" thickBot="1">
      <c r="B3" s="346" t="s">
        <v>8</v>
      </c>
      <c r="C3" s="347"/>
      <c r="D3" s="348"/>
    </row>
    <row r="4" spans="2:5" ht="18.75" hidden="1" thickBot="1">
      <c r="B4" s="355" t="s">
        <v>58</v>
      </c>
      <c r="C4" s="356"/>
      <c r="D4" s="357"/>
      <c r="E4" s="179">
        <f>(E31*6.5)/12</f>
        <v>1526.9583333333333</v>
      </c>
    </row>
    <row r="5" ht="12.75" hidden="1"/>
    <row r="6" spans="2:4" ht="19.5" customHeight="1" hidden="1" thickBot="1">
      <c r="B6" s="352" t="s">
        <v>34</v>
      </c>
      <c r="C6" s="353"/>
      <c r="D6" s="354"/>
    </row>
    <row r="7" spans="2:5" ht="18.75" hidden="1" thickBot="1">
      <c r="B7" s="349" t="s">
        <v>19</v>
      </c>
      <c r="C7" s="350"/>
      <c r="D7" s="351"/>
      <c r="E7" s="180">
        <f>E31</f>
        <v>2819</v>
      </c>
    </row>
    <row r="8" spans="2:5" ht="13.5" customHeight="1" hidden="1" thickBot="1">
      <c r="B8" s="177"/>
      <c r="C8" s="177"/>
      <c r="D8" s="177"/>
      <c r="E8" s="178"/>
    </row>
    <row r="9" spans="2:5" ht="18.75" hidden="1" thickBot="1">
      <c r="B9" s="361" t="s">
        <v>74</v>
      </c>
      <c r="C9" s="362"/>
      <c r="D9" s="363"/>
      <c r="E9" s="178"/>
    </row>
    <row r="10" spans="2:5" ht="18.75" hidden="1" thickBot="1">
      <c r="B10" s="358" t="s">
        <v>60</v>
      </c>
      <c r="C10" s="359"/>
      <c r="D10" s="360"/>
      <c r="E10" s="181">
        <f>(E31*13)/12</f>
        <v>3053.9166666666665</v>
      </c>
    </row>
    <row r="11" ht="13.5" hidden="1" thickBot="1"/>
    <row r="12" spans="1:7" ht="16.5" hidden="1" thickBot="1">
      <c r="A12" s="343" t="s">
        <v>18</v>
      </c>
      <c r="B12" s="344"/>
      <c r="C12" s="345"/>
      <c r="E12" s="343" t="s">
        <v>20</v>
      </c>
      <c r="F12" s="344"/>
      <c r="G12" s="345"/>
    </row>
    <row r="13" spans="2:6" ht="18.75" hidden="1" thickBot="1">
      <c r="B13" s="36">
        <f>IF(IASS!G5=0,0,(IASS!E92+IASS!C49+IASS!C47+(IASS!C23/12)+(IASS!F23/12)+IASS!C24+IASS!F24+(IASS!G15*BPC!E4)+(IASS!G17*E10)))</f>
        <v>0</v>
      </c>
      <c r="E13" s="217">
        <f>IF(IASS!A28&gt;BPC!E35,IASS!A28*1%,IASS!A28*3%)</f>
        <v>0</v>
      </c>
      <c r="F13" s="38">
        <f>IF(IASS!A28&lt;=0,0,IF(AND(IASS!A32&lt;=0,B13&lt;=0),F16,IF(AND(IASS!A32&lt;=0,BPC!B13&gt;0),E7+E13,BPC!F16)))</f>
        <v>0</v>
      </c>
    </row>
    <row r="14" spans="2:6" ht="18.75" hidden="1" thickBot="1">
      <c r="B14" s="74"/>
      <c r="E14" s="217">
        <f>IF(IASS!A28&gt;BPC!E36,IASS!A28*1%,IASS!A28*3%)</f>
        <v>0</v>
      </c>
      <c r="F14" s="38"/>
    </row>
    <row r="15" ht="13.5" hidden="1" thickBot="1"/>
    <row r="16" spans="1:9" ht="16.5" hidden="1" thickBot="1">
      <c r="A16" s="71"/>
      <c r="C16" s="343" t="s">
        <v>21</v>
      </c>
      <c r="D16" s="345"/>
      <c r="E16" s="72">
        <f>IF(IASS!G5&lt;=0,(IASS!C23/12)+(IASS!F23/12)+IASS!C24+IASS!F24+IASS!G15*BPC!E4+IASS!G17*E10,0)</f>
        <v>0</v>
      </c>
      <c r="F16" s="73">
        <f>E16+E13+E7</f>
        <v>2819</v>
      </c>
      <c r="H16" s="227" t="s">
        <v>76</v>
      </c>
      <c r="I16" s="228"/>
    </row>
    <row r="17" spans="3:9" ht="21" hidden="1" thickBot="1">
      <c r="C17" s="369">
        <f>IF(IASS!A32&lt;=0,0,IF(AND(IASS!A28&lt;=0,B13&lt;=0),F16,IF(AND(IASS!A28&lt;=0,BPC!B13&gt;0),BPC!F16,0)))</f>
        <v>0</v>
      </c>
      <c r="D17" s="370"/>
      <c r="E17" s="72">
        <f>IF(IASS!A32&gt;BPC!E35,IASS!A32*1%,IASS!A32*3%)</f>
        <v>0</v>
      </c>
      <c r="F17" s="72">
        <f>IF(IASS!A32&gt;BPC!E36,IASS!A32*1%,IASS!A32*3%)</f>
        <v>0</v>
      </c>
      <c r="H17" s="364">
        <f>IASS!F43</f>
        <v>0</v>
      </c>
      <c r="I17" s="365"/>
    </row>
    <row r="18" spans="3:6" ht="21" hidden="1" thickBot="1">
      <c r="C18" s="218"/>
      <c r="D18" s="218"/>
      <c r="E18" s="219"/>
      <c r="F18" s="219"/>
    </row>
    <row r="19" spans="3:6" ht="21" hidden="1" thickBot="1">
      <c r="C19" s="28"/>
      <c r="D19" s="28"/>
      <c r="E19" s="210"/>
      <c r="F19" s="210"/>
    </row>
    <row r="20" spans="2:5" ht="20.25" customHeight="1" hidden="1" thickBot="1">
      <c r="B20" s="371" t="s">
        <v>30</v>
      </c>
      <c r="C20" s="372"/>
      <c r="D20" s="373"/>
      <c r="E20" s="37">
        <f>B13+F13+C17+H17</f>
        <v>0</v>
      </c>
    </row>
    <row r="21" ht="13.5" hidden="1" thickBot="1"/>
    <row r="22" spans="2:7" ht="13.5" hidden="1" thickBot="1">
      <c r="B22" s="33" t="s">
        <v>5</v>
      </c>
      <c r="C22" s="42" t="s">
        <v>13</v>
      </c>
      <c r="D22" s="33" t="s">
        <v>7</v>
      </c>
      <c r="E22" s="43" t="s">
        <v>59</v>
      </c>
      <c r="G22" s="44" t="s">
        <v>5</v>
      </c>
    </row>
    <row r="23" spans="1:7" ht="15" hidden="1">
      <c r="A23" s="29">
        <f>IF(E20&lt;=G23,E20,G23)</f>
        <v>0</v>
      </c>
      <c r="B23" s="86" t="s">
        <v>1</v>
      </c>
      <c r="C23" s="87">
        <f>IF(A23&lt;=0,0,A23)</f>
        <v>0</v>
      </c>
      <c r="D23" s="88">
        <v>0.1</v>
      </c>
      <c r="E23" s="89">
        <f>C23*D23</f>
        <v>0</v>
      </c>
      <c r="G23" s="108">
        <f>5*E31</f>
        <v>14095</v>
      </c>
    </row>
    <row r="24" spans="1:7" ht="15" hidden="1">
      <c r="A24" s="29">
        <f>IF(E20&gt;=G24,G23,E20-G23)</f>
        <v>-14095</v>
      </c>
      <c r="B24" s="90" t="s">
        <v>2</v>
      </c>
      <c r="C24" s="91">
        <f>IF(A24&lt;=0,0,A24)</f>
        <v>0</v>
      </c>
      <c r="D24" s="92">
        <v>0.15</v>
      </c>
      <c r="E24" s="93">
        <f>C24*D24</f>
        <v>0</v>
      </c>
      <c r="G24" s="109">
        <f>10*E31</f>
        <v>28190</v>
      </c>
    </row>
    <row r="25" spans="1:7" ht="15" hidden="1">
      <c r="A25" s="29">
        <f>IF(E20&gt;=G25,G25-G24,E20-G24)</f>
        <v>-28190</v>
      </c>
      <c r="B25" s="94" t="s">
        <v>14</v>
      </c>
      <c r="C25" s="95">
        <f>IF(A25&lt;=0,0,A25)</f>
        <v>0</v>
      </c>
      <c r="D25" s="96">
        <v>0.2</v>
      </c>
      <c r="E25" s="97">
        <f>C25*D25</f>
        <v>0</v>
      </c>
      <c r="G25" s="110">
        <f>45*E31</f>
        <v>126855</v>
      </c>
    </row>
    <row r="26" spans="1:7" ht="15.75" hidden="1" thickBot="1">
      <c r="A26" s="29">
        <f>IF(E20&gt;=G26,G26-G25,E20-G25)</f>
        <v>-126855</v>
      </c>
      <c r="B26" s="98" t="s">
        <v>15</v>
      </c>
      <c r="C26" s="99">
        <f>IF(A26&lt;=0,0,A26)</f>
        <v>0</v>
      </c>
      <c r="D26" s="100">
        <v>0.22</v>
      </c>
      <c r="E26" s="101">
        <f>C26*D26</f>
        <v>0</v>
      </c>
      <c r="G26" s="111">
        <f>95*E31</f>
        <v>267805</v>
      </c>
    </row>
    <row r="27" spans="1:5" ht="15.75" hidden="1" thickBot="1">
      <c r="A27" s="29">
        <f>IF(E20&gt;G26,E20-G26,0)</f>
        <v>0</v>
      </c>
      <c r="B27" s="102" t="s">
        <v>16</v>
      </c>
      <c r="C27" s="103">
        <f>IF(A27&lt;=0,0,A27)</f>
        <v>0</v>
      </c>
      <c r="D27" s="104">
        <v>0.25</v>
      </c>
      <c r="E27" s="105">
        <f>C27*D27</f>
        <v>0</v>
      </c>
    </row>
    <row r="28" spans="2:5" ht="27" hidden="1" thickBot="1">
      <c r="B28" s="106"/>
      <c r="C28" s="106"/>
      <c r="D28" s="107" t="s">
        <v>17</v>
      </c>
      <c r="E28" s="147">
        <f>SUM(E23:E27)</f>
        <v>0</v>
      </c>
    </row>
    <row r="30" ht="13.5" thickBot="1"/>
    <row r="31" spans="4:5" ht="24" thickBot="1">
      <c r="D31" s="25" t="s">
        <v>4</v>
      </c>
      <c r="E31" s="69">
        <v>2819</v>
      </c>
    </row>
    <row r="32" ht="12.75" hidden="1"/>
    <row r="33" ht="12.75" hidden="1"/>
    <row r="34" ht="13.5" hidden="1" thickBot="1"/>
    <row r="35" spans="2:5" ht="21" hidden="1" thickBot="1">
      <c r="B35" s="361" t="s">
        <v>26</v>
      </c>
      <c r="C35" s="362"/>
      <c r="D35" s="363"/>
      <c r="E35" s="70">
        <v>5519.29</v>
      </c>
    </row>
    <row r="36" spans="2:5" ht="21" customHeight="1" hidden="1" thickBot="1">
      <c r="B36" s="366" t="s">
        <v>72</v>
      </c>
      <c r="C36" s="367"/>
      <c r="D36" s="368"/>
      <c r="E36" s="229">
        <v>4860</v>
      </c>
    </row>
    <row r="37" ht="13.5" hidden="1" thickBot="1"/>
    <row r="38" spans="4:5" ht="21.75" hidden="1" thickBot="1" thickTop="1">
      <c r="D38" s="148" t="s">
        <v>47</v>
      </c>
      <c r="E38" s="149">
        <v>51467</v>
      </c>
    </row>
    <row r="39" ht="13.5" hidden="1" thickTop="1"/>
  </sheetData>
  <sheetProtection password="E71E" sheet="1" objects="1" scenarios="1"/>
  <mergeCells count="15">
    <mergeCell ref="H17:I17"/>
    <mergeCell ref="B35:D35"/>
    <mergeCell ref="B36:D36"/>
    <mergeCell ref="C16:D16"/>
    <mergeCell ref="C17:D17"/>
    <mergeCell ref="B20:D20"/>
    <mergeCell ref="B1:F1"/>
    <mergeCell ref="A12:C12"/>
    <mergeCell ref="E12:G12"/>
    <mergeCell ref="B3:D3"/>
    <mergeCell ref="B7:D7"/>
    <mergeCell ref="B6:D6"/>
    <mergeCell ref="B4:D4"/>
    <mergeCell ref="B10:D10"/>
    <mergeCell ref="B9:D9"/>
  </mergeCells>
  <dataValidations count="4">
    <dataValidation type="whole" allowBlank="1" showInputMessage="1" showErrorMessage="1" errorTitle="Dato no válido" error="Ingresar una cifra entera, sin decimales ni puntos ni comas." sqref="E31">
      <formula1>0</formula1>
      <formula2>1000000000000</formula2>
    </dataValidation>
    <dataValidation type="decimal" allowBlank="1" showInputMessage="1" showErrorMessage="1" errorTitle="Dato no válido" error="Debe ingresar un número, sin comas ni puntos. Puede ingresar hasta dos decimales." sqref="E35">
      <formula1>0</formula1>
      <formula2>10000000000000</formula2>
    </dataValidation>
    <dataValidation type="whole" allowBlank="1" showInputMessage="1" showErrorMessage="1" sqref="G37">
      <formula1>1</formula1>
      <formula2>10000000000000</formula2>
    </dataValidation>
    <dataValidation type="whole" allowBlank="1" showInputMessage="1" showErrorMessage="1" errorTitle="Datos no válido" error="Debe ingresar un número entero, sin decimales, ni puntos, ni comas." sqref="E38">
      <formula1>1</formula1>
      <formula2>1000000000000000</formula2>
    </dataValidation>
  </dataValidations>
  <printOptions/>
  <pageMargins left="0.75" right="0.75" top="1" bottom="1"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D28" sqref="D28"/>
    </sheetView>
  </sheetViews>
  <sheetFormatPr defaultColWidth="11.421875" defaultRowHeight="12.75"/>
  <sheetData/>
  <sheetProtection password="E71E" sheet="1" objects="1" scenarios="1"/>
  <printOptions/>
  <pageMargins left="0.75" right="0.75" top="1" bottom="1" header="0" footer="0"/>
  <pageSetup horizontalDpi="600" verticalDpi="600" orientation="portrait" paperSize="9" r:id="rId3"/>
  <legacyDrawing r:id="rId2"/>
  <oleObjects>
    <oleObject progId="Word.Document.8" shapeId="1031162" r:id="rId1"/>
  </oleObjects>
</worksheet>
</file>

<file path=xl/worksheets/sheet4.xml><?xml version="1.0" encoding="utf-8"?>
<worksheet xmlns="http://schemas.openxmlformats.org/spreadsheetml/2006/main" xmlns:r="http://schemas.openxmlformats.org/officeDocument/2006/relationships">
  <dimension ref="J31:J31"/>
  <sheetViews>
    <sheetView showGridLines="0" zoomScalePageLayoutView="0" workbookViewId="0" topLeftCell="A1">
      <selection activeCell="J24" sqref="J24"/>
    </sheetView>
  </sheetViews>
  <sheetFormatPr defaultColWidth="11.421875" defaultRowHeight="12.75"/>
  <sheetData>
    <row r="31" ht="12.75">
      <c r="J31" s="114"/>
    </row>
  </sheetData>
  <sheetProtection password="E71E" sheet="1" objects="1" scenarios="1"/>
  <printOptions/>
  <pageMargins left="0.75" right="0.75" top="1" bottom="1" header="0" footer="0"/>
  <pageSetup horizontalDpi="600" verticalDpi="600" orientation="portrait" paperSize="9" r:id="rId3"/>
  <legacyDrawing r:id="rId2"/>
  <oleObjects>
    <oleObject progId="Word.Document.8" shapeId="9755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pperdomo</dc:creator>
  <cp:keywords/>
  <dc:description/>
  <cp:lastModifiedBy>Pablo Perdomo Machado</cp:lastModifiedBy>
  <cp:lastPrinted>2009-12-29T14:32:30Z</cp:lastPrinted>
  <dcterms:created xsi:type="dcterms:W3CDTF">2005-11-08T14:51:08Z</dcterms:created>
  <dcterms:modified xsi:type="dcterms:W3CDTF">2014-01-15T15:45:33Z</dcterms:modified>
  <cp:category/>
  <cp:version/>
  <cp:contentType/>
  <cp:contentStatus/>
</cp:coreProperties>
</file>