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IRPF ÚNICO EMPLEO" sheetId="1" r:id="rId1"/>
    <sheet name="DEDUCCIONES" sheetId="2" r:id="rId2"/>
    <sheet name="GUIA TRABAJADOR" sheetId="3" r:id="rId3"/>
  </sheets>
  <definedNames/>
  <calcPr fullCalcOnLoad="1"/>
</workbook>
</file>

<file path=xl/comments1.xml><?xml version="1.0" encoding="utf-8"?>
<comments xmlns="http://schemas.openxmlformats.org/spreadsheetml/2006/main">
  <authors>
    <author>pperdomo</author>
    <author>BPS</author>
    <author>Pablo</author>
  </authors>
  <commentList>
    <comment ref="F54" authorId="0">
      <text>
        <r>
          <rPr>
            <sz val="8"/>
            <rFont val="Tahoma"/>
            <family val="0"/>
          </rPr>
          <t xml:space="preserve">RECUERDA ACTUALIZAR EL VALOR DE LA BASE DE PRESTACIONES Y CONTRIBUCIONES,  CUYO IMPORTE DECRETARÁ EL PODER EJECUTIVO EN CADA AUMENTO SALARIAL OTORGADO A LOS FUNCIONARIOS PÚBLICOS.
</t>
        </r>
      </text>
    </comment>
    <comment ref="G5" authorId="1">
      <text>
        <r>
          <rPr>
            <b/>
            <u val="single"/>
            <sz val="9"/>
            <rFont val="Tahoma"/>
            <family val="2"/>
          </rPr>
          <t>Nuevo régimen</t>
        </r>
        <r>
          <rPr>
            <b/>
            <sz val="8"/>
            <rFont val="Tahoma"/>
            <family val="2"/>
          </rPr>
          <t xml:space="preserve">: aquellos trabajadores que aportan al régimen de jubilación por solidaridad intergeneracional y al  régimen de jubilación por ahorro individual obligatorio, (AFAP).
</t>
        </r>
        <r>
          <rPr>
            <b/>
            <u val="single"/>
            <sz val="9"/>
            <rFont val="Tahoma"/>
            <family val="2"/>
          </rPr>
          <t>Régimen de transición</t>
        </r>
        <r>
          <rPr>
            <b/>
            <sz val="8"/>
            <rFont val="Tahoma"/>
            <family val="2"/>
          </rPr>
          <t xml:space="preserve">: aportan </t>
        </r>
        <r>
          <rPr>
            <b/>
            <u val="single"/>
            <sz val="8"/>
            <rFont val="Tahoma"/>
            <family val="2"/>
          </rPr>
          <t>solo</t>
        </r>
        <r>
          <rPr>
            <b/>
            <sz val="8"/>
            <rFont val="Tahoma"/>
            <family val="2"/>
          </rPr>
          <t xml:space="preserve"> al régimen de jubilación por solidaridad intergeneracional, (no a la AFAP)</t>
        </r>
        <r>
          <rPr>
            <sz val="8"/>
            <rFont val="Tahoma"/>
            <family val="0"/>
          </rPr>
          <t xml:space="preserve">
</t>
        </r>
      </text>
    </comment>
    <comment ref="G15" authorId="1">
      <text>
        <r>
          <rPr>
            <b/>
            <sz val="8"/>
            <rFont val="Tahoma"/>
            <family val="2"/>
          </rPr>
          <t>ADEMAS DE LOS DECLARADOS LEGALMENTE, TAMBIEN ESTAN CONSIDERADOS, LOS CALIFICADOS CON "INCAPACIDAD SEVERA" POR EL B.P.S.</t>
        </r>
        <r>
          <rPr>
            <sz val="8"/>
            <rFont val="Tahoma"/>
            <family val="0"/>
          </rPr>
          <t xml:space="preserve">
</t>
        </r>
      </text>
    </comment>
    <comment ref="G8" authorId="1">
      <text>
        <r>
          <rPr>
            <b/>
            <sz val="8"/>
            <rFont val="Tahoma"/>
            <family val="0"/>
          </rPr>
          <t>PARA PODER CALCULAR LAS DEDUCCIONES, SIEMPRE HAY QUE LLENAR ESTA CELDA, SI SE ES FUNCIONARIO PÚBLICO</t>
        </r>
        <r>
          <rPr>
            <sz val="8"/>
            <rFont val="Tahoma"/>
            <family val="0"/>
          </rPr>
          <t xml:space="preserve">
</t>
        </r>
      </text>
    </comment>
    <comment ref="G11" authorId="1">
      <text>
        <r>
          <rPr>
            <b/>
            <sz val="8"/>
            <rFont val="Tahoma"/>
            <family val="0"/>
          </rPr>
          <t>PARA PODER CALCULAR LAS DEDUCCIONES SIEMPRE SE DEBE LLENAR ESTA CELDA, SI SE ES TRABAJADOR PRIVADO</t>
        </r>
        <r>
          <rPr>
            <sz val="8"/>
            <rFont val="Tahoma"/>
            <family val="0"/>
          </rPr>
          <t xml:space="preserve">
</t>
        </r>
      </text>
    </comment>
    <comment ref="G4" authorId="1">
      <text>
        <r>
          <rPr>
            <b/>
            <sz val="10"/>
            <rFont val="Tahoma"/>
            <family val="2"/>
          </rPr>
          <t>ESTA CELDA ES IMPRESCINDIBLE LLENARLA, PARA CALCULAR CORRECTAMENTE EL APORTE AL SISTEMA NACIONAL INTEGRADO DE SALUD Y PARA DETERMINAR LAS DEDUCCIONES DEL IRPF</t>
        </r>
        <r>
          <rPr>
            <sz val="8"/>
            <rFont val="Tahoma"/>
            <family val="0"/>
          </rPr>
          <t xml:space="preserve">
</t>
        </r>
      </text>
    </comment>
    <comment ref="G6" authorId="1">
      <text>
        <r>
          <rPr>
            <b/>
            <sz val="9"/>
            <rFont val="Tahoma"/>
            <family val="2"/>
          </rPr>
          <t>ESTA CELDA ES IMPRESCINDIBLE LLENARLA, PARA CALCULAR CORRECTAMENTE EL APORTE AL SISTEMA NACIONAL INTEGRADO DE SALUD Y PARA DETERMINAR LAS DEDUCCIONES AL IRPF.</t>
        </r>
        <r>
          <rPr>
            <sz val="8"/>
            <rFont val="Tahoma"/>
            <family val="0"/>
          </rPr>
          <t xml:space="preserve">
</t>
        </r>
      </text>
    </comment>
    <comment ref="G13" authorId="2">
      <text>
        <r>
          <rPr>
            <b/>
            <sz val="10"/>
            <rFont val="Tahoma"/>
            <family val="0"/>
          </rPr>
          <t>Pueden ser hijos tuyos o de tu cónyuge o concubino.</t>
        </r>
        <r>
          <rPr>
            <sz val="10"/>
            <rFont val="Tahoma"/>
            <family val="0"/>
          </rPr>
          <t xml:space="preserve">
</t>
        </r>
      </text>
    </comment>
    <comment ref="D112" authorId="2">
      <text>
        <r>
          <rPr>
            <b/>
            <sz val="10"/>
            <rFont val="Tahoma"/>
            <family val="0"/>
          </rPr>
          <t>Monto total gravado IRPF MAS el 6% de la materia gravada mensual, por concepto de adelanto de IRPF del aguinaldo.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BPS</author>
    <author>Pablo Perdomo</author>
  </authors>
  <commentList>
    <comment ref="E35" authorId="0">
      <text>
        <r>
          <rPr>
            <b/>
            <sz val="8"/>
            <rFont val="Tahoma"/>
            <family val="2"/>
          </rPr>
          <t>TOPE CUOTA MUTUAL</t>
        </r>
        <r>
          <rPr>
            <sz val="8"/>
            <rFont val="Tahoma"/>
            <family val="0"/>
          </rPr>
          <t xml:space="preserve">
VALOR QUE HACE DE TOPE PARA ESTABLECER EL DERECHO A CUOTA MUTUAL DE AQUELLOS JUBILADOS QUE TUVIERON SU ÚLTIMA ACTIVIDAD LABORAL COMO DEPENDIENTES.
SU VALOR SE ACTUALIZA EN EL MISMO MOMENTO QUE LA B.P.C.
</t>
        </r>
      </text>
    </comment>
    <comment ref="E31" authorId="1">
      <text>
        <r>
          <rPr>
            <b/>
            <sz val="8"/>
            <rFont val="Tahoma"/>
            <family val="2"/>
          </rPr>
          <t>BASE de PRESTACIONES y CONTRIBUCIONES</t>
        </r>
        <r>
          <rPr>
            <sz val="8"/>
            <rFont val="Tahoma"/>
            <family val="0"/>
          </rPr>
          <t xml:space="preserve">. 
INGRESAR EL VALOR VIGENTE.
VARIA EN CADA OCACIÓN DE AUMENTO A LOS SALARIOS DE LOS FUNCIONARIOS PÚBLICOS.
PARA EL CALCULO DEL AJUSTE ANUAL DEL IMPUESTO, SE UTILIZARÁ LA B.P.C. PROMEDIO VIGENTE EN EL PERÍODO.
</t>
        </r>
      </text>
    </comment>
    <comment ref="A17" authorId="1">
      <text>
        <r>
          <rPr>
            <b/>
            <sz val="8"/>
            <rFont val="Tahoma"/>
            <family val="0"/>
          </rPr>
          <t>DEDUCCIONES DE MENORES EN PASIVOS</t>
        </r>
        <r>
          <rPr>
            <sz val="8"/>
            <rFont val="Tahoma"/>
            <family val="0"/>
          </rPr>
          <t xml:space="preserve">
</t>
        </r>
      </text>
    </comment>
    <comment ref="E14" authorId="1">
      <text>
        <r>
          <rPr>
            <b/>
            <sz val="8"/>
            <rFont val="Tahoma"/>
            <family val="0"/>
          </rPr>
          <t>Art.188, 1% y 3%</t>
        </r>
        <r>
          <rPr>
            <sz val="8"/>
            <rFont val="Tahoma"/>
            <family val="0"/>
          </rPr>
          <t xml:space="preserve">
</t>
        </r>
      </text>
    </comment>
    <comment ref="E38" authorId="1">
      <text>
        <r>
          <rPr>
            <b/>
            <sz val="8"/>
            <rFont val="Tahoma"/>
            <family val="2"/>
          </rPr>
          <t>TOPE TERCER NIVEL LEY 16,713</t>
        </r>
        <r>
          <rPr>
            <sz val="8"/>
            <rFont val="Tahoma"/>
            <family val="0"/>
          </rPr>
          <t xml:space="preserve">
INGRESAR EL VALOR VIGENTE.
CIFRA HASTA LA CUAL SE CALCULAN  LOS APORTES PERSONALES, SOLO PARA AQUELLOS TRABAJADORES QUE ESTÁN COMPRENDIDOS EN EL NUEVO RÉGIMEN, (SOLIDARIDAD INTERGENERACIONAL Y AFAP)
SE ACTUALIZA AL MES SIGUIENTE DE LA VIGENCIA DE LA NUEVA BPC
</t>
        </r>
      </text>
    </comment>
    <comment ref="E4" authorId="0">
      <text>
        <r>
          <rPr>
            <b/>
            <sz val="8"/>
            <rFont val="Tahoma"/>
            <family val="2"/>
          </rPr>
          <t>ATENCIÓN MEDICA A MENORES A CARGO</t>
        </r>
        <r>
          <rPr>
            <sz val="8"/>
            <rFont val="Tahoma"/>
            <family val="0"/>
          </rPr>
          <t xml:space="preserve">:
POR ATENCIÓN MÉDICA A LOS HIJOS MENORES DE EDAD A CARGO DEL CONTRIBUYENTE, SE PODRÁ DEDUCIR </t>
        </r>
        <r>
          <rPr>
            <b/>
            <sz val="8"/>
            <rFont val="Tahoma"/>
            <family val="2"/>
          </rPr>
          <t>13 BPC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ANUALES.</t>
        </r>
        <r>
          <rPr>
            <sz val="8"/>
            <rFont val="Tahoma"/>
            <family val="0"/>
          </rPr>
          <t xml:space="preserve">  </t>
        </r>
        <r>
          <rPr>
            <b/>
            <u val="single"/>
            <sz val="8"/>
            <rFont val="Tahoma"/>
            <family val="2"/>
          </rPr>
          <t>Modificado por art. 8 de la ley No. 18.314.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ATENCIÓN MÉDICA PASIVOS</t>
        </r>
        <r>
          <rPr>
            <sz val="8"/>
            <rFont val="Tahoma"/>
            <family val="0"/>
          </rPr>
          <t xml:space="preserve"> POR ATENCIÓN MÉDICA LOS JUBILADOS Y PENSIONISTAS PODRÁN DEDUCIR 12 B.P.C. </t>
        </r>
        <r>
          <rPr>
            <b/>
            <sz val="8"/>
            <rFont val="Tahoma"/>
            <family val="2"/>
          </rPr>
          <t>ANUALES</t>
        </r>
        <r>
          <rPr>
            <sz val="8"/>
            <rFont val="Tahoma"/>
            <family val="2"/>
          </rPr>
          <t>, (1 BPC</t>
        </r>
        <r>
          <rPr>
            <sz val="8"/>
            <rFont val="Tahoma"/>
            <family val="0"/>
          </rPr>
          <t xml:space="preserve"> POR MES)
</t>
        </r>
      </text>
    </comment>
    <comment ref="E11" authorId="0">
      <text>
        <r>
          <rPr>
            <b/>
            <sz val="8"/>
            <rFont val="Tahoma"/>
            <family val="2"/>
          </rPr>
          <t>ATENCIÓN MÉDICA A HIJOS MAYORES O MENORES LEGALMENTE DECLARADOS INCAPACES</t>
        </r>
        <r>
          <rPr>
            <sz val="8"/>
            <rFont val="Tahoma"/>
            <family val="0"/>
          </rPr>
          <t xml:space="preserve">. LA DEDUCCIÓN ES DE 26 BPC </t>
        </r>
        <r>
          <rPr>
            <b/>
            <sz val="8"/>
            <rFont val="Tahoma"/>
            <family val="2"/>
          </rPr>
          <t xml:space="preserve">ANUALES. </t>
        </r>
        <r>
          <rPr>
            <b/>
            <u val="single"/>
            <sz val="8"/>
            <rFont val="Tahoma"/>
            <family val="2"/>
          </rPr>
          <t>Moficiado por art. 8 de la ley No. 18.341.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<sst xmlns="http://schemas.openxmlformats.org/spreadsheetml/2006/main" count="137" uniqueCount="104">
  <si>
    <t>MONTE PIO</t>
  </si>
  <si>
    <t>0 a 5 BPC</t>
  </si>
  <si>
    <t>5 a 10 BPC</t>
  </si>
  <si>
    <t>10 a 15 BPC</t>
  </si>
  <si>
    <t>BPC</t>
  </si>
  <si>
    <t>FRANJAS</t>
  </si>
  <si>
    <t>IRPF Total</t>
  </si>
  <si>
    <t>FRANJAS DE IRP Actual</t>
  </si>
  <si>
    <t>Monto</t>
  </si>
  <si>
    <t>Porcentaje</t>
  </si>
  <si>
    <t>TRABAJADORES</t>
  </si>
  <si>
    <t>JUBILADOS y PENSIONISTAS</t>
  </si>
  <si>
    <t>NOMINAL</t>
  </si>
  <si>
    <t>15 BPC a 50 BPC</t>
  </si>
  <si>
    <t>50 BPC a 100 BPC</t>
  </si>
  <si>
    <t>DESDE 100 BPC</t>
  </si>
  <si>
    <t>15 a 50 BPC</t>
  </si>
  <si>
    <t>50 a 100 BPC</t>
  </si>
  <si>
    <t>Desde 100 BPC</t>
  </si>
  <si>
    <t>MONTO</t>
  </si>
  <si>
    <t>10 a 45 BPC</t>
  </si>
  <si>
    <t>45 a 95 BPC</t>
  </si>
  <si>
    <t>Mas de 95 BPC</t>
  </si>
  <si>
    <t>DEDUCCIONES</t>
  </si>
  <si>
    <t>DEDUCCIONES TRABAJADORES</t>
  </si>
  <si>
    <t>Atención médica pasivos</t>
  </si>
  <si>
    <t>DEDUCCIONES JUBILADOS</t>
  </si>
  <si>
    <t>DEDUCCIONES PENSIONISTAS</t>
  </si>
  <si>
    <t>TRABAJADOR</t>
  </si>
  <si>
    <t>JUBILADO</t>
  </si>
  <si>
    <t>PENSIONISTA</t>
  </si>
  <si>
    <t>Tope cuota mutual PASIVOS</t>
  </si>
  <si>
    <t>Fondo de Solidaridad</t>
  </si>
  <si>
    <t>Si sos TRABAJADOR ingresá TU SUELDO NOMINAL en la celda ROJA</t>
  </si>
  <si>
    <t>Adicional Fondo de Solidaridad</t>
  </si>
  <si>
    <t>IRP TOTAL</t>
  </si>
  <si>
    <t>F.R.LABORAL</t>
  </si>
  <si>
    <t xml:space="preserve">IRPF BRUTO </t>
  </si>
  <si>
    <t>JUBILADOS Y PENSIONISTAS</t>
  </si>
  <si>
    <t xml:space="preserve">Si te corresponde, ingresá en las celdas NARANJAS, el importe de las siguientes DEDUCCIONES </t>
  </si>
  <si>
    <t>IRP TRABAJADOR PRIVADO MULTIEMPLEO</t>
  </si>
  <si>
    <t>TOTAL</t>
  </si>
  <si>
    <t>IRP JUBILADOS</t>
  </si>
  <si>
    <t>IRP PENSIONISTA</t>
  </si>
  <si>
    <t>IRP TRABAJADOR PUBLICO MULTIEMPLEO</t>
  </si>
  <si>
    <t>NIVEL 3 DE INGRESO</t>
  </si>
  <si>
    <t>TRANSICIÓN</t>
  </si>
  <si>
    <t>NUEVO</t>
  </si>
  <si>
    <t>NIVEL DE INGRESO 3</t>
  </si>
  <si>
    <t>COMPARACIÓN</t>
  </si>
  <si>
    <t xml:space="preserve">APORTES </t>
  </si>
  <si>
    <t>APORTES CJP</t>
  </si>
  <si>
    <t>REINTEGROS CJP</t>
  </si>
  <si>
    <t>Si sos JUBILADO ingresá tu pasividad NOMINAL, en la celda ROSADA, (una jubilación por celda)</t>
  </si>
  <si>
    <t>Si sos PENSIONISTA ingresá tu pasividad NOMINAL, en la celda GRIS, (una pensión por celda)</t>
  </si>
  <si>
    <t>Marcá, en la celda marrón, CUANTOS HIJOS MENORES DE 18 AÑOS tienes a tu cargo</t>
  </si>
  <si>
    <t>APORTES</t>
  </si>
  <si>
    <t>Atención médica a menores a cargo</t>
  </si>
  <si>
    <t>IRPF por franja</t>
  </si>
  <si>
    <t>Atención médica hijos incapaces</t>
  </si>
  <si>
    <t>2,5 BPC</t>
  </si>
  <si>
    <t>Digitá, en la celda VIOLETA, 1 si se está incluido en el nuevo régimen o 2 si se esta en el régimen de transición, establecidos por la Ley 16713</t>
  </si>
  <si>
    <t>COBRO LÍQUIDO</t>
  </si>
  <si>
    <t>IRPF</t>
  </si>
  <si>
    <t>FONASA</t>
  </si>
  <si>
    <t>0 a 7 BPC</t>
  </si>
  <si>
    <t>7 a 10 BPC</t>
  </si>
  <si>
    <t>IRPF TRABAJADORES y/o PASIVOS</t>
  </si>
  <si>
    <t>COMPARACIÓN IRPF</t>
  </si>
  <si>
    <t>Deducciones</t>
  </si>
  <si>
    <t>0 a 3 BPC</t>
  </si>
  <si>
    <t>3 a 8 BPC</t>
  </si>
  <si>
    <t>8 a 43 BPC</t>
  </si>
  <si>
    <t>43 a 93 BPC</t>
  </si>
  <si>
    <t>Mas de 93 BPC</t>
  </si>
  <si>
    <t>DEDUCCIONES ACTUAL</t>
  </si>
  <si>
    <t>BXBX</t>
  </si>
  <si>
    <t>APORTE JUBILATORIO (Montepío o BPS)</t>
  </si>
  <si>
    <t>DEDUCCIONES HASTA el 30/8/08</t>
  </si>
  <si>
    <t>COMPARATIVO I.R.P. con I.R.P.F.</t>
  </si>
  <si>
    <t>Diferencia entre</t>
  </si>
  <si>
    <t>I.R.P.F e I.R.P</t>
  </si>
  <si>
    <t>I.R.P.F. ACTUAL</t>
  </si>
  <si>
    <t>I.R.P.F. hasta el 30/8/08</t>
  </si>
  <si>
    <t xml:space="preserve"> En la celda CELESTE, digitá 1 si tenés HIJOS menores de 18 años o DISCAPACITADOS de cualquier edad A TU CARGO</t>
  </si>
  <si>
    <t>FONASA CONYUGE</t>
  </si>
  <si>
    <t>Marcá, en la celda VERDE, cuantos HIJOS MAYORES O MENORES LEGALMENTE DECLARADOS INCAPACES, tienes a tu cargo</t>
  </si>
  <si>
    <t>Si sos funcionario PÚBLICO ingresá, en la celda AZUL, tu SUELDO NOMINAL MENOS las partidas que no son consideradas materia gravada por el BPS.</t>
  </si>
  <si>
    <t>6% AGUINALDO</t>
  </si>
  <si>
    <t>10 BPC</t>
  </si>
  <si>
    <t>MAT. GRAVADA</t>
  </si>
  <si>
    <t xml:space="preserve">Si sos trabajador PRIVADO ingresá tu SUELDO NOMINAL MENOS las partidas no gravadas por el BPS, en cualquiera de las celdas AMARILLAS. </t>
  </si>
  <si>
    <t>Monto total gravado IRPF</t>
  </si>
  <si>
    <t>Monto imponible para la retención</t>
  </si>
  <si>
    <t>Monto total de DEDUCCIONES</t>
  </si>
  <si>
    <t>Hijos menores a cargo o discapacitados</t>
  </si>
  <si>
    <t>I.R.P.a 6/2007</t>
  </si>
  <si>
    <t>MONTOS PASIBLES DE DEDUCCIONES</t>
  </si>
  <si>
    <t>Cálculo de anticipos mensuales de IRPF</t>
  </si>
  <si>
    <t>IRPF Sin deducciones</t>
  </si>
  <si>
    <t>50 BPC a 75 BPC</t>
  </si>
  <si>
    <t>DESDE 115 BPC</t>
  </si>
  <si>
    <t>75 BPC A 115 BPC</t>
  </si>
  <si>
    <t>Si tu cónyuge o cuncubino/a NO tiene actividad laboral digitá 1 en la rosada</t>
  </si>
</sst>
</file>

<file path=xl/styles.xml><?xml version="1.0" encoding="utf-8"?>
<styleSheet xmlns="http://schemas.openxmlformats.org/spreadsheetml/2006/main">
  <numFmts count="37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U&quot;\ #,##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000"/>
  </numFmts>
  <fonts count="6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Comic Sans MS"/>
      <family val="4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sz val="8"/>
      <name val="Tahoma"/>
      <family val="0"/>
    </font>
    <font>
      <b/>
      <sz val="12"/>
      <name val="Comic Sans MS"/>
      <family val="4"/>
    </font>
    <font>
      <b/>
      <sz val="2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9"/>
      <name val="Comic Sans MS"/>
      <family val="4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24"/>
      <name val="Arial"/>
      <family val="2"/>
    </font>
    <font>
      <b/>
      <sz val="8"/>
      <name val="Tahoma"/>
      <family val="0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9"/>
      <name val="Tahoma"/>
      <family val="2"/>
    </font>
    <font>
      <b/>
      <u val="single"/>
      <sz val="8"/>
      <name val="Tahoma"/>
      <family val="2"/>
    </font>
    <font>
      <b/>
      <sz val="10"/>
      <name val="Tahoma"/>
      <family val="2"/>
    </font>
    <font>
      <b/>
      <sz val="22"/>
      <name val="Comic Sans MS"/>
      <family val="4"/>
    </font>
    <font>
      <b/>
      <sz val="9"/>
      <name val="Tahoma"/>
      <family val="2"/>
    </font>
    <font>
      <b/>
      <sz val="22"/>
      <name val="Arial"/>
      <family val="2"/>
    </font>
    <font>
      <sz val="10"/>
      <name val="Tahoma"/>
      <family val="0"/>
    </font>
    <font>
      <b/>
      <sz val="20"/>
      <name val="Comic Sans MS"/>
      <family val="4"/>
    </font>
    <font>
      <b/>
      <sz val="1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398">
    <xf numFmtId="0" fontId="0" fillId="0" borderId="0" xfId="0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1" fillId="33" borderId="10" xfId="0" applyNumberFormat="1" applyFont="1" applyFill="1" applyBorder="1" applyAlignment="1">
      <alignment/>
    </xf>
    <xf numFmtId="9" fontId="1" fillId="33" borderId="11" xfId="0" applyNumberFormat="1" applyFont="1" applyFill="1" applyBorder="1" applyAlignment="1">
      <alignment/>
    </xf>
    <xf numFmtId="9" fontId="1" fillId="34" borderId="12" xfId="0" applyNumberFormat="1" applyFont="1" applyFill="1" applyBorder="1" applyAlignment="1">
      <alignment horizontal="center"/>
    </xf>
    <xf numFmtId="9" fontId="1" fillId="34" borderId="13" xfId="0" applyNumberFormat="1" applyFont="1" applyFill="1" applyBorder="1" applyAlignment="1">
      <alignment horizontal="center"/>
    </xf>
    <xf numFmtId="9" fontId="1" fillId="34" borderId="14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/>
      <protection hidden="1"/>
    </xf>
    <xf numFmtId="1" fontId="1" fillId="33" borderId="11" xfId="0" applyNumberFormat="1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/>
      <protection hidden="1"/>
    </xf>
    <xf numFmtId="1" fontId="1" fillId="33" borderId="16" xfId="0" applyNumberFormat="1" applyFont="1" applyFill="1" applyBorder="1" applyAlignment="1" applyProtection="1">
      <alignment/>
      <protection hidden="1"/>
    </xf>
    <xf numFmtId="1" fontId="1" fillId="33" borderId="17" xfId="0" applyNumberFormat="1" applyFont="1" applyFill="1" applyBorder="1" applyAlignment="1" applyProtection="1">
      <alignment/>
      <protection hidden="1"/>
    </xf>
    <xf numFmtId="1" fontId="3" fillId="34" borderId="15" xfId="0" applyNumberFormat="1" applyFont="1" applyFill="1" applyBorder="1" applyAlignment="1" applyProtection="1">
      <alignment horizontal="center"/>
      <protection hidden="1"/>
    </xf>
    <xf numFmtId="1" fontId="5" fillId="0" borderId="0" xfId="0" applyNumberFormat="1" applyFont="1" applyFill="1" applyBorder="1" applyAlignment="1">
      <alignment horizontal="center"/>
    </xf>
    <xf numFmtId="3" fontId="1" fillId="34" borderId="16" xfId="0" applyNumberFormat="1" applyFont="1" applyFill="1" applyBorder="1" applyAlignment="1" applyProtection="1">
      <alignment/>
      <protection hidden="1"/>
    </xf>
    <xf numFmtId="3" fontId="1" fillId="34" borderId="18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9" xfId="0" applyBorder="1" applyAlignment="1" applyProtection="1">
      <alignment/>
      <protection hidden="1"/>
    </xf>
    <xf numFmtId="1" fontId="0" fillId="0" borderId="20" xfId="0" applyNumberFormat="1" applyBorder="1" applyAlignment="1" applyProtection="1">
      <alignment/>
      <protection hidden="1"/>
    </xf>
    <xf numFmtId="1" fontId="0" fillId="0" borderId="21" xfId="0" applyNumberFormat="1" applyBorder="1" applyAlignment="1" applyProtection="1">
      <alignment/>
      <protection hidden="1"/>
    </xf>
    <xf numFmtId="0" fontId="1" fillId="33" borderId="12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1" fontId="1" fillId="33" borderId="23" xfId="0" applyNumberFormat="1" applyFont="1" applyFill="1" applyBorder="1" applyAlignment="1" applyProtection="1">
      <alignment/>
      <protection hidden="1"/>
    </xf>
    <xf numFmtId="9" fontId="1" fillId="33" borderId="23" xfId="0" applyNumberFormat="1" applyFont="1" applyFill="1" applyBorder="1" applyAlignment="1">
      <alignment/>
    </xf>
    <xf numFmtId="1" fontId="1" fillId="33" borderId="18" xfId="0" applyNumberFormat="1" applyFont="1" applyFill="1" applyBorder="1" applyAlignment="1" applyProtection="1">
      <alignment/>
      <protection hidden="1"/>
    </xf>
    <xf numFmtId="0" fontId="3" fillId="35" borderId="15" xfId="0" applyFont="1" applyFill="1" applyBorder="1" applyAlignment="1">
      <alignment horizontal="center"/>
    </xf>
    <xf numFmtId="0" fontId="0" fillId="0" borderId="24" xfId="0" applyBorder="1" applyAlignment="1">
      <alignment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Alignment="1" applyProtection="1">
      <alignment/>
      <protection hidden="1"/>
    </xf>
    <xf numFmtId="0" fontId="1" fillId="34" borderId="15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1" fontId="2" fillId="34" borderId="15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1" fontId="2" fillId="37" borderId="15" xfId="0" applyNumberFormat="1" applyFont="1" applyFill="1" applyBorder="1" applyAlignment="1">
      <alignment horizontal="center"/>
    </xf>
    <xf numFmtId="1" fontId="2" fillId="36" borderId="15" xfId="0" applyNumberFormat="1" applyFont="1" applyFill="1" applyBorder="1" applyAlignment="1">
      <alignment horizontal="center"/>
    </xf>
    <xf numFmtId="1" fontId="3" fillId="0" borderId="25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Fill="1" applyBorder="1" applyAlignment="1">
      <alignment horizontal="center" wrapText="1" shrinkToFit="1"/>
    </xf>
    <xf numFmtId="1" fontId="7" fillId="0" borderId="15" xfId="0" applyNumberFormat="1" applyFont="1" applyBorder="1" applyAlignment="1" applyProtection="1">
      <alignment horizontal="center"/>
      <protection hidden="1"/>
    </xf>
    <xf numFmtId="0" fontId="0" fillId="0" borderId="26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0" fontId="1" fillId="37" borderId="28" xfId="0" applyFont="1" applyFill="1" applyBorder="1" applyAlignment="1">
      <alignment horizontal="center"/>
    </xf>
    <xf numFmtId="0" fontId="1" fillId="37" borderId="29" xfId="0" applyFont="1" applyFill="1" applyBorder="1" applyAlignment="1">
      <alignment horizontal="center"/>
    </xf>
    <xf numFmtId="0" fontId="1" fillId="35" borderId="30" xfId="0" applyFont="1" applyFill="1" applyBorder="1" applyAlignment="1" applyProtection="1">
      <alignment horizont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1" fillId="38" borderId="15" xfId="0" applyFont="1" applyFill="1" applyBorder="1" applyAlignment="1" applyProtection="1">
      <alignment horizontal="center"/>
      <protection hidden="1"/>
    </xf>
    <xf numFmtId="0" fontId="1" fillId="39" borderId="15" xfId="0" applyFont="1" applyFill="1" applyBorder="1" applyAlignment="1" applyProtection="1">
      <alignment horizontal="center"/>
      <protection hidden="1"/>
    </xf>
    <xf numFmtId="0" fontId="18" fillId="40" borderId="31" xfId="0" applyFont="1" applyFill="1" applyBorder="1" applyAlignment="1" applyProtection="1">
      <alignment horizontal="center"/>
      <protection hidden="1"/>
    </xf>
    <xf numFmtId="0" fontId="1" fillId="35" borderId="12" xfId="0" applyFont="1" applyFill="1" applyBorder="1" applyAlignment="1">
      <alignment/>
    </xf>
    <xf numFmtId="0" fontId="1" fillId="35" borderId="10" xfId="0" applyFont="1" applyFill="1" applyBorder="1" applyAlignment="1" applyProtection="1">
      <alignment/>
      <protection hidden="1"/>
    </xf>
    <xf numFmtId="9" fontId="1" fillId="35" borderId="10" xfId="0" applyNumberFormat="1" applyFont="1" applyFill="1" applyBorder="1" applyAlignment="1">
      <alignment/>
    </xf>
    <xf numFmtId="1" fontId="2" fillId="35" borderId="16" xfId="0" applyNumberFormat="1" applyFont="1" applyFill="1" applyBorder="1" applyAlignment="1" applyProtection="1">
      <alignment/>
      <protection hidden="1"/>
    </xf>
    <xf numFmtId="0" fontId="1" fillId="34" borderId="22" xfId="0" applyFont="1" applyFill="1" applyBorder="1" applyAlignment="1">
      <alignment/>
    </xf>
    <xf numFmtId="1" fontId="1" fillId="34" borderId="11" xfId="0" applyNumberFormat="1" applyFont="1" applyFill="1" applyBorder="1" applyAlignment="1" applyProtection="1">
      <alignment/>
      <protection hidden="1"/>
    </xf>
    <xf numFmtId="9" fontId="1" fillId="34" borderId="11" xfId="0" applyNumberFormat="1" applyFont="1" applyFill="1" applyBorder="1" applyAlignment="1">
      <alignment/>
    </xf>
    <xf numFmtId="1" fontId="2" fillId="34" borderId="17" xfId="0" applyNumberFormat="1" applyFont="1" applyFill="1" applyBorder="1" applyAlignment="1" applyProtection="1">
      <alignment/>
      <protection hidden="1"/>
    </xf>
    <xf numFmtId="0" fontId="1" fillId="38" borderId="22" xfId="0" applyFont="1" applyFill="1" applyBorder="1" applyAlignment="1">
      <alignment/>
    </xf>
    <xf numFmtId="0" fontId="1" fillId="38" borderId="11" xfId="0" applyFont="1" applyFill="1" applyBorder="1" applyAlignment="1" applyProtection="1">
      <alignment/>
      <protection hidden="1"/>
    </xf>
    <xf numFmtId="9" fontId="1" fillId="38" borderId="11" xfId="0" applyNumberFormat="1" applyFont="1" applyFill="1" applyBorder="1" applyAlignment="1">
      <alignment/>
    </xf>
    <xf numFmtId="1" fontId="2" fillId="38" borderId="17" xfId="0" applyNumberFormat="1" applyFont="1" applyFill="1" applyBorder="1" applyAlignment="1" applyProtection="1">
      <alignment/>
      <protection hidden="1"/>
    </xf>
    <xf numFmtId="0" fontId="1" fillId="39" borderId="22" xfId="0" applyFont="1" applyFill="1" applyBorder="1" applyAlignment="1">
      <alignment/>
    </xf>
    <xf numFmtId="1" fontId="1" fillId="39" borderId="11" xfId="0" applyNumberFormat="1" applyFont="1" applyFill="1" applyBorder="1" applyAlignment="1" applyProtection="1">
      <alignment/>
      <protection hidden="1"/>
    </xf>
    <xf numFmtId="9" fontId="1" fillId="39" borderId="11" xfId="0" applyNumberFormat="1" applyFont="1" applyFill="1" applyBorder="1" applyAlignment="1">
      <alignment/>
    </xf>
    <xf numFmtId="1" fontId="2" fillId="39" borderId="17" xfId="0" applyNumberFormat="1" applyFont="1" applyFill="1" applyBorder="1" applyAlignment="1" applyProtection="1">
      <alignment/>
      <protection hidden="1"/>
    </xf>
    <xf numFmtId="0" fontId="18" fillId="40" borderId="13" xfId="0" applyFont="1" applyFill="1" applyBorder="1" applyAlignment="1">
      <alignment/>
    </xf>
    <xf numFmtId="1" fontId="18" fillId="40" borderId="23" xfId="0" applyNumberFormat="1" applyFont="1" applyFill="1" applyBorder="1" applyAlignment="1" applyProtection="1">
      <alignment/>
      <protection hidden="1"/>
    </xf>
    <xf numFmtId="9" fontId="18" fillId="40" borderId="23" xfId="0" applyNumberFormat="1" applyFont="1" applyFill="1" applyBorder="1" applyAlignment="1">
      <alignment/>
    </xf>
    <xf numFmtId="1" fontId="20" fillId="40" borderId="18" xfId="0" applyNumberFormat="1" applyFont="1" applyFill="1" applyBorder="1" applyAlignment="1" applyProtection="1">
      <alignment/>
      <protection hidden="1"/>
    </xf>
    <xf numFmtId="0" fontId="18" fillId="41" borderId="14" xfId="0" applyFont="1" applyFill="1" applyBorder="1" applyAlignment="1">
      <alignment/>
    </xf>
    <xf numFmtId="1" fontId="18" fillId="41" borderId="32" xfId="0" applyNumberFormat="1" applyFont="1" applyFill="1" applyBorder="1" applyAlignment="1" applyProtection="1">
      <alignment/>
      <protection hidden="1"/>
    </xf>
    <xf numFmtId="9" fontId="18" fillId="41" borderId="32" xfId="0" applyNumberFormat="1" applyFont="1" applyFill="1" applyBorder="1" applyAlignment="1">
      <alignment/>
    </xf>
    <xf numFmtId="3" fontId="6" fillId="35" borderId="28" xfId="0" applyNumberFormat="1" applyFont="1" applyFill="1" applyBorder="1" applyAlignment="1" applyProtection="1">
      <alignment horizontal="center"/>
      <protection locked="0"/>
    </xf>
    <xf numFmtId="4" fontId="4" fillId="42" borderId="15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 vertical="center"/>
    </xf>
    <xf numFmtId="1" fontId="0" fillId="0" borderId="15" xfId="0" applyNumberFormat="1" applyBorder="1" applyAlignment="1" applyProtection="1">
      <alignment horizontal="center"/>
      <protection hidden="1"/>
    </xf>
    <xf numFmtId="0" fontId="1" fillId="0" borderId="15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0" fillId="0" borderId="0" xfId="0" applyNumberFormat="1" applyBorder="1" applyAlignment="1" applyProtection="1">
      <alignment horizontal="center"/>
      <protection hidden="1"/>
    </xf>
    <xf numFmtId="3" fontId="4" fillId="34" borderId="28" xfId="0" applyNumberFormat="1" applyFont="1" applyFill="1" applyBorder="1" applyAlignment="1" applyProtection="1">
      <alignment horizontal="center"/>
      <protection locked="0"/>
    </xf>
    <xf numFmtId="0" fontId="1" fillId="43" borderId="33" xfId="0" applyFont="1" applyFill="1" applyBorder="1" applyAlignment="1">
      <alignment horizontal="center"/>
    </xf>
    <xf numFmtId="1" fontId="2" fillId="43" borderId="15" xfId="0" applyNumberFormat="1" applyFont="1" applyFill="1" applyBorder="1" applyAlignment="1" applyProtection="1">
      <alignment horizontal="center"/>
      <protection hidden="1"/>
    </xf>
    <xf numFmtId="0" fontId="1" fillId="44" borderId="33" xfId="0" applyFont="1" applyFill="1" applyBorder="1" applyAlignment="1">
      <alignment/>
    </xf>
    <xf numFmtId="1" fontId="2" fillId="44" borderId="15" xfId="0" applyNumberFormat="1" applyFont="1" applyFill="1" applyBorder="1" applyAlignment="1">
      <alignment horizontal="center"/>
    </xf>
    <xf numFmtId="0" fontId="1" fillId="45" borderId="33" xfId="0" applyFont="1" applyFill="1" applyBorder="1" applyAlignment="1">
      <alignment horizontal="center"/>
    </xf>
    <xf numFmtId="1" fontId="2" fillId="45" borderId="15" xfId="0" applyNumberFormat="1" applyFont="1" applyFill="1" applyBorder="1" applyAlignment="1" applyProtection="1">
      <alignment horizontal="center"/>
      <protection hidden="1"/>
    </xf>
    <xf numFmtId="0" fontId="1" fillId="34" borderId="15" xfId="0" applyFont="1" applyFill="1" applyBorder="1" applyAlignment="1">
      <alignment/>
    </xf>
    <xf numFmtId="1" fontId="3" fillId="34" borderId="15" xfId="0" applyNumberFormat="1" applyFont="1" applyFill="1" applyBorder="1" applyAlignment="1">
      <alignment horizontal="center"/>
    </xf>
    <xf numFmtId="0" fontId="1" fillId="35" borderId="34" xfId="0" applyFont="1" applyFill="1" applyBorder="1" applyAlignment="1" applyProtection="1">
      <alignment horizontal="right"/>
      <protection hidden="1"/>
    </xf>
    <xf numFmtId="1" fontId="7" fillId="35" borderId="35" xfId="0" applyNumberFormat="1" applyFont="1" applyFill="1" applyBorder="1" applyAlignment="1" applyProtection="1">
      <alignment/>
      <protection hidden="1"/>
    </xf>
    <xf numFmtId="9" fontId="1" fillId="35" borderId="35" xfId="0" applyNumberFormat="1" applyFont="1" applyFill="1" applyBorder="1" applyAlignment="1" applyProtection="1">
      <alignment horizontal="center"/>
      <protection hidden="1"/>
    </xf>
    <xf numFmtId="1" fontId="7" fillId="35" borderId="36" xfId="0" applyNumberFormat="1" applyFont="1" applyFill="1" applyBorder="1" applyAlignment="1" applyProtection="1">
      <alignment/>
      <protection hidden="1"/>
    </xf>
    <xf numFmtId="0" fontId="1" fillId="34" borderId="22" xfId="0" applyFont="1" applyFill="1" applyBorder="1" applyAlignment="1" applyProtection="1">
      <alignment horizontal="right"/>
      <protection hidden="1"/>
    </xf>
    <xf numFmtId="1" fontId="7" fillId="34" borderId="11" xfId="0" applyNumberFormat="1" applyFont="1" applyFill="1" applyBorder="1" applyAlignment="1" applyProtection="1">
      <alignment/>
      <protection hidden="1"/>
    </xf>
    <xf numFmtId="9" fontId="1" fillId="34" borderId="11" xfId="0" applyNumberFormat="1" applyFont="1" applyFill="1" applyBorder="1" applyAlignment="1" applyProtection="1">
      <alignment horizontal="center"/>
      <protection hidden="1"/>
    </xf>
    <xf numFmtId="1" fontId="7" fillId="34" borderId="17" xfId="0" applyNumberFormat="1" applyFont="1" applyFill="1" applyBorder="1" applyAlignment="1" applyProtection="1">
      <alignment/>
      <protection hidden="1"/>
    </xf>
    <xf numFmtId="0" fontId="1" fillId="38" borderId="22" xfId="0" applyFont="1" applyFill="1" applyBorder="1" applyAlignment="1" applyProtection="1">
      <alignment horizontal="right"/>
      <protection hidden="1"/>
    </xf>
    <xf numFmtId="1" fontId="7" fillId="38" borderId="11" xfId="0" applyNumberFormat="1" applyFont="1" applyFill="1" applyBorder="1" applyAlignment="1" applyProtection="1">
      <alignment/>
      <protection hidden="1"/>
    </xf>
    <xf numFmtId="9" fontId="1" fillId="38" borderId="11" xfId="0" applyNumberFormat="1" applyFont="1" applyFill="1" applyBorder="1" applyAlignment="1" applyProtection="1">
      <alignment horizontal="center"/>
      <protection hidden="1"/>
    </xf>
    <xf numFmtId="1" fontId="7" fillId="38" borderId="17" xfId="0" applyNumberFormat="1" applyFont="1" applyFill="1" applyBorder="1" applyAlignment="1" applyProtection="1">
      <alignment/>
      <protection hidden="1"/>
    </xf>
    <xf numFmtId="0" fontId="1" fillId="39" borderId="22" xfId="0" applyFont="1" applyFill="1" applyBorder="1" applyAlignment="1" applyProtection="1">
      <alignment horizontal="right"/>
      <protection hidden="1"/>
    </xf>
    <xf numFmtId="1" fontId="7" fillId="39" borderId="11" xfId="0" applyNumberFormat="1" applyFont="1" applyFill="1" applyBorder="1" applyAlignment="1" applyProtection="1">
      <alignment/>
      <protection hidden="1"/>
    </xf>
    <xf numFmtId="9" fontId="1" fillId="39" borderId="11" xfId="0" applyNumberFormat="1" applyFont="1" applyFill="1" applyBorder="1" applyAlignment="1" applyProtection="1">
      <alignment horizontal="center"/>
      <protection hidden="1"/>
    </xf>
    <xf numFmtId="1" fontId="7" fillId="39" borderId="17" xfId="0" applyNumberFormat="1" applyFont="1" applyFill="1" applyBorder="1" applyAlignment="1" applyProtection="1">
      <alignment/>
      <protection hidden="1"/>
    </xf>
    <xf numFmtId="0" fontId="18" fillId="40" borderId="14" xfId="0" applyFont="1" applyFill="1" applyBorder="1" applyAlignment="1" applyProtection="1">
      <alignment horizontal="right"/>
      <protection hidden="1"/>
    </xf>
    <xf numFmtId="1" fontId="19" fillId="40" borderId="32" xfId="0" applyNumberFormat="1" applyFont="1" applyFill="1" applyBorder="1" applyAlignment="1" applyProtection="1">
      <alignment/>
      <protection hidden="1"/>
    </xf>
    <xf numFmtId="9" fontId="18" fillId="40" borderId="32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7" fillId="35" borderId="37" xfId="0" applyFont="1" applyFill="1" applyBorder="1" applyAlignment="1" applyProtection="1">
      <alignment/>
      <protection hidden="1"/>
    </xf>
    <xf numFmtId="0" fontId="7" fillId="34" borderId="37" xfId="0" applyFont="1" applyFill="1" applyBorder="1" applyAlignment="1" applyProtection="1">
      <alignment/>
      <protection hidden="1"/>
    </xf>
    <xf numFmtId="0" fontId="7" fillId="38" borderId="37" xfId="0" applyFont="1" applyFill="1" applyBorder="1" applyAlignment="1" applyProtection="1">
      <alignment/>
      <protection hidden="1"/>
    </xf>
    <xf numFmtId="0" fontId="7" fillId="39" borderId="31" xfId="0" applyFont="1" applyFill="1" applyBorder="1" applyAlignment="1" applyProtection="1">
      <alignment/>
      <protection hidden="1"/>
    </xf>
    <xf numFmtId="1" fontId="23" fillId="46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>
      <alignment horizontal="center"/>
    </xf>
    <xf numFmtId="3" fontId="4" fillId="33" borderId="40" xfId="0" applyNumberFormat="1" applyFon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1" fontId="3" fillId="47" borderId="15" xfId="0" applyNumberFormat="1" applyFont="1" applyFill="1" applyBorder="1" applyAlignment="1">
      <alignment horizontal="center"/>
    </xf>
    <xf numFmtId="1" fontId="3" fillId="44" borderId="15" xfId="0" applyNumberFormat="1" applyFont="1" applyFill="1" applyBorder="1" applyAlignment="1">
      <alignment horizontal="center"/>
    </xf>
    <xf numFmtId="0" fontId="1" fillId="44" borderId="15" xfId="0" applyFont="1" applyFill="1" applyBorder="1" applyAlignment="1">
      <alignment horizontal="center"/>
    </xf>
    <xf numFmtId="0" fontId="1" fillId="47" borderId="15" xfId="0" applyFont="1" applyFill="1" applyBorder="1" applyAlignment="1">
      <alignment horizontal="center"/>
    </xf>
    <xf numFmtId="0" fontId="2" fillId="33" borderId="33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1" fontId="3" fillId="33" borderId="33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3" fontId="4" fillId="33" borderId="42" xfId="0" applyNumberFormat="1" applyFont="1" applyFill="1" applyBorder="1" applyAlignment="1" applyProtection="1">
      <alignment horizontal="center" wrapText="1" shrinkToFit="1"/>
      <protection locked="0"/>
    </xf>
    <xf numFmtId="3" fontId="4" fillId="33" borderId="38" xfId="0" applyNumberFormat="1" applyFont="1" applyFill="1" applyBorder="1" applyAlignment="1" applyProtection="1">
      <alignment horizontal="center" wrapText="1" shrinkToFit="1"/>
      <protection locked="0"/>
    </xf>
    <xf numFmtId="3" fontId="4" fillId="33" borderId="43" xfId="0" applyNumberFormat="1" applyFont="1" applyFill="1" applyBorder="1" applyAlignment="1" applyProtection="1">
      <alignment horizontal="center" wrapText="1" shrinkToFit="1"/>
      <protection locked="0"/>
    </xf>
    <xf numFmtId="3" fontId="4" fillId="33" borderId="40" xfId="0" applyNumberFormat="1" applyFont="1" applyFill="1" applyBorder="1" applyAlignment="1" applyProtection="1">
      <alignment horizontal="center" wrapText="1" shrinkToFit="1"/>
      <protection locked="0"/>
    </xf>
    <xf numFmtId="1" fontId="4" fillId="48" borderId="15" xfId="0" applyNumberFormat="1" applyFont="1" applyFill="1" applyBorder="1" applyAlignment="1">
      <alignment horizontal="center"/>
    </xf>
    <xf numFmtId="0" fontId="2" fillId="49" borderId="15" xfId="0" applyFont="1" applyFill="1" applyBorder="1" applyAlignment="1">
      <alignment horizontal="center"/>
    </xf>
    <xf numFmtId="1" fontId="5" fillId="0" borderId="44" xfId="0" applyNumberFormat="1" applyFont="1" applyFill="1" applyBorder="1" applyAlignment="1">
      <alignment horizontal="center" wrapText="1" shrinkToFit="1"/>
    </xf>
    <xf numFmtId="1" fontId="8" fillId="0" borderId="44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center"/>
    </xf>
    <xf numFmtId="3" fontId="4" fillId="44" borderId="45" xfId="0" applyNumberFormat="1" applyFont="1" applyFill="1" applyBorder="1" applyAlignment="1" applyProtection="1">
      <alignment horizontal="center"/>
      <protection locked="0"/>
    </xf>
    <xf numFmtId="3" fontId="4" fillId="44" borderId="46" xfId="0" applyNumberFormat="1" applyFont="1" applyFill="1" applyBorder="1" applyAlignment="1" applyProtection="1">
      <alignment horizontal="center"/>
      <protection locked="0"/>
    </xf>
    <xf numFmtId="3" fontId="4" fillId="47" borderId="46" xfId="0" applyNumberFormat="1" applyFont="1" applyFill="1" applyBorder="1" applyAlignment="1" applyProtection="1">
      <alignment horizontal="center"/>
      <protection locked="0"/>
    </xf>
    <xf numFmtId="1" fontId="20" fillId="41" borderId="18" xfId="0" applyNumberFormat="1" applyFont="1" applyFill="1" applyBorder="1" applyAlignment="1" applyProtection="1">
      <alignment/>
      <protection hidden="1"/>
    </xf>
    <xf numFmtId="1" fontId="8" fillId="0" borderId="0" xfId="0" applyNumberFormat="1" applyFont="1" applyFill="1" applyBorder="1" applyAlignment="1">
      <alignment horizontal="center" vertical="center" wrapText="1"/>
    </xf>
    <xf numFmtId="3" fontId="23" fillId="48" borderId="46" xfId="0" applyNumberFormat="1" applyFont="1" applyFill="1" applyBorder="1" applyAlignment="1" applyProtection="1">
      <alignment horizontal="center" wrapText="1" shrinkToFit="1"/>
      <protection locked="0"/>
    </xf>
    <xf numFmtId="3" fontId="23" fillId="48" borderId="39" xfId="0" applyNumberFormat="1" applyFont="1" applyFill="1" applyBorder="1" applyAlignment="1" applyProtection="1">
      <alignment horizontal="center" wrapText="1" shrinkToFit="1"/>
      <protection locked="0"/>
    </xf>
    <xf numFmtId="3" fontId="23" fillId="48" borderId="38" xfId="0" applyNumberFormat="1" applyFont="1" applyFill="1" applyBorder="1" applyAlignment="1" applyProtection="1">
      <alignment horizontal="center"/>
      <protection locked="0"/>
    </xf>
    <xf numFmtId="0" fontId="7" fillId="33" borderId="25" xfId="0" applyFont="1" applyFill="1" applyBorder="1" applyAlignment="1">
      <alignment horizontal="center"/>
    </xf>
    <xf numFmtId="0" fontId="7" fillId="33" borderId="25" xfId="0" applyFont="1" applyFill="1" applyBorder="1" applyAlignment="1">
      <alignment/>
    </xf>
    <xf numFmtId="1" fontId="2" fillId="0" borderId="15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2" fillId="45" borderId="15" xfId="0" applyFont="1" applyFill="1" applyBorder="1" applyAlignment="1">
      <alignment/>
    </xf>
    <xf numFmtId="1" fontId="3" fillId="45" borderId="15" xfId="0" applyNumberFormat="1" applyFont="1" applyFill="1" applyBorder="1" applyAlignment="1">
      <alignment horizontal="center"/>
    </xf>
    <xf numFmtId="0" fontId="7" fillId="43" borderId="38" xfId="0" applyFont="1" applyFill="1" applyBorder="1" applyAlignment="1">
      <alignment horizontal="center" vertical="center"/>
    </xf>
    <xf numFmtId="3" fontId="4" fillId="43" borderId="38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1" fillId="0" borderId="15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3" fontId="1" fillId="0" borderId="15" xfId="0" applyNumberFormat="1" applyFont="1" applyBorder="1" applyAlignment="1" applyProtection="1">
      <alignment horizontal="center"/>
      <protection/>
    </xf>
    <xf numFmtId="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/>
      <protection hidden="1"/>
    </xf>
    <xf numFmtId="3" fontId="1" fillId="34" borderId="47" xfId="0" applyNumberFormat="1" applyFont="1" applyFill="1" applyBorder="1" applyAlignment="1" applyProtection="1">
      <alignment horizontal="right"/>
      <protection hidden="1"/>
    </xf>
    <xf numFmtId="0" fontId="2" fillId="37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4" fillId="50" borderId="38" xfId="0" applyNumberFormat="1" applyFont="1" applyFill="1" applyBorder="1" applyAlignment="1" applyProtection="1">
      <alignment horizontal="center" vertical="center"/>
      <protection locked="0"/>
    </xf>
    <xf numFmtId="1" fontId="8" fillId="42" borderId="48" xfId="0" applyNumberFormat="1" applyFont="1" applyFill="1" applyBorder="1" applyAlignment="1">
      <alignment horizontal="center" vertical="center" shrinkToFit="1"/>
    </xf>
    <xf numFmtId="3" fontId="9" fillId="51" borderId="38" xfId="0" applyNumberFormat="1" applyFont="1" applyFill="1" applyBorder="1" applyAlignment="1" applyProtection="1">
      <alignment horizontal="center"/>
      <protection locked="0"/>
    </xf>
    <xf numFmtId="1" fontId="5" fillId="42" borderId="33" xfId="0" applyNumberFormat="1" applyFont="1" applyFill="1" applyBorder="1" applyAlignment="1">
      <alignment horizontal="center"/>
    </xf>
    <xf numFmtId="0" fontId="17" fillId="42" borderId="48" xfId="0" applyFont="1" applyFill="1" applyBorder="1" applyAlignment="1">
      <alignment horizontal="center" vertical="center" wrapText="1" shrinkToFit="1"/>
    </xf>
    <xf numFmtId="0" fontId="5" fillId="42" borderId="33" xfId="0" applyFont="1" applyFill="1" applyBorder="1" applyAlignment="1">
      <alignment horizontal="center"/>
    </xf>
    <xf numFmtId="1" fontId="1" fillId="33" borderId="37" xfId="0" applyNumberFormat="1" applyFont="1" applyFill="1" applyBorder="1" applyAlignment="1">
      <alignment horizontal="center"/>
    </xf>
    <xf numFmtId="1" fontId="3" fillId="33" borderId="31" xfId="0" applyNumberFormat="1" applyFont="1" applyFill="1" applyBorder="1" applyAlignment="1">
      <alignment horizontal="center"/>
    </xf>
    <xf numFmtId="1" fontId="2" fillId="47" borderId="15" xfId="0" applyNumberFormat="1" applyFont="1" applyFill="1" applyBorder="1" applyAlignment="1">
      <alignment horizontal="center"/>
    </xf>
    <xf numFmtId="1" fontId="1" fillId="49" borderId="29" xfId="0" applyNumberFormat="1" applyFont="1" applyFill="1" applyBorder="1" applyAlignment="1">
      <alignment horizontal="center"/>
    </xf>
    <xf numFmtId="1" fontId="1" fillId="49" borderId="37" xfId="0" applyNumberFormat="1" applyFont="1" applyFill="1" applyBorder="1" applyAlignment="1">
      <alignment horizontal="center"/>
    </xf>
    <xf numFmtId="1" fontId="1" fillId="49" borderId="49" xfId="0" applyNumberFormat="1" applyFont="1" applyFill="1" applyBorder="1" applyAlignment="1">
      <alignment horizontal="center"/>
    </xf>
    <xf numFmtId="1" fontId="3" fillId="49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 applyProtection="1">
      <alignment horizontal="center"/>
      <protection hidden="1"/>
    </xf>
    <xf numFmtId="1" fontId="3" fillId="52" borderId="15" xfId="0" applyNumberFormat="1" applyFont="1" applyFill="1" applyBorder="1" applyAlignment="1" applyProtection="1">
      <alignment horizontal="center"/>
      <protection hidden="1"/>
    </xf>
    <xf numFmtId="3" fontId="3" fillId="53" borderId="15" xfId="0" applyNumberFormat="1" applyFont="1" applyFill="1" applyBorder="1" applyAlignment="1" applyProtection="1">
      <alignment horizontal="center"/>
      <protection hidden="1"/>
    </xf>
    <xf numFmtId="3" fontId="3" fillId="42" borderId="15" xfId="0" applyNumberFormat="1" applyFont="1" applyFill="1" applyBorder="1" applyAlignment="1" applyProtection="1">
      <alignment horizontal="center"/>
      <protection hidden="1"/>
    </xf>
    <xf numFmtId="3" fontId="23" fillId="54" borderId="38" xfId="0" applyNumberFormat="1" applyFont="1" applyFill="1" applyBorder="1" applyAlignment="1" applyProtection="1">
      <alignment horizontal="center" vertical="center"/>
      <protection locked="0"/>
    </xf>
    <xf numFmtId="3" fontId="20" fillId="54" borderId="50" xfId="0" applyNumberFormat="1" applyFont="1" applyFill="1" applyBorder="1" applyAlignment="1" applyProtection="1">
      <alignment horizontal="center"/>
      <protection hidden="1"/>
    </xf>
    <xf numFmtId="3" fontId="4" fillId="35" borderId="38" xfId="0" applyNumberFormat="1" applyFont="1" applyFill="1" applyBorder="1" applyAlignment="1" applyProtection="1">
      <alignment horizontal="center" vertical="center"/>
      <protection locked="0"/>
    </xf>
    <xf numFmtId="3" fontId="3" fillId="33" borderId="15" xfId="0" applyNumberFormat="1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1" fontId="23" fillId="49" borderId="30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3" fillId="50" borderId="15" xfId="0" applyNumberFormat="1" applyFont="1" applyFill="1" applyBorder="1" applyAlignment="1" applyProtection="1">
      <alignment horizontal="center"/>
      <protection hidden="1"/>
    </xf>
    <xf numFmtId="3" fontId="3" fillId="52" borderId="15" xfId="0" applyNumberFormat="1" applyFont="1" applyFill="1" applyBorder="1" applyAlignment="1" applyProtection="1">
      <alignment horizontal="center"/>
      <protection hidden="1"/>
    </xf>
    <xf numFmtId="0" fontId="2" fillId="52" borderId="0" xfId="0" applyFont="1" applyFill="1" applyBorder="1" applyAlignment="1">
      <alignment horizontal="left" vertical="center"/>
    </xf>
    <xf numFmtId="1" fontId="4" fillId="55" borderId="30" xfId="0" applyNumberFormat="1" applyFont="1" applyFill="1" applyBorder="1" applyAlignment="1" applyProtection="1">
      <alignment horizontal="center"/>
      <protection hidden="1"/>
    </xf>
    <xf numFmtId="1" fontId="19" fillId="40" borderId="18" xfId="0" applyNumberFormat="1" applyFont="1" applyFill="1" applyBorder="1" applyAlignment="1" applyProtection="1">
      <alignment/>
      <protection hidden="1"/>
    </xf>
    <xf numFmtId="1" fontId="16" fillId="52" borderId="38" xfId="0" applyNumberFormat="1" applyFont="1" applyFill="1" applyBorder="1" applyAlignment="1" applyProtection="1">
      <alignment horizontal="center"/>
      <protection hidden="1"/>
    </xf>
    <xf numFmtId="1" fontId="23" fillId="0" borderId="0" xfId="0" applyNumberFormat="1" applyFont="1" applyFill="1" applyBorder="1" applyAlignment="1" applyProtection="1">
      <alignment horizontal="center"/>
      <protection hidden="1"/>
    </xf>
    <xf numFmtId="9" fontId="18" fillId="41" borderId="23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1" fontId="23" fillId="0" borderId="0" xfId="0" applyNumberFormat="1" applyFont="1" applyFill="1" applyBorder="1" applyAlignment="1" applyProtection="1">
      <alignment horizontal="center"/>
      <protection locked="0"/>
    </xf>
    <xf numFmtId="0" fontId="2" fillId="45" borderId="15" xfId="0" applyFont="1" applyFill="1" applyBorder="1" applyAlignment="1">
      <alignment horizontal="center"/>
    </xf>
    <xf numFmtId="3" fontId="6" fillId="56" borderId="38" xfId="0" applyNumberFormat="1" applyFont="1" applyFill="1" applyBorder="1" applyAlignment="1" applyProtection="1">
      <alignment horizontal="center" vertical="center"/>
      <protection hidden="1"/>
    </xf>
    <xf numFmtId="3" fontId="16" fillId="52" borderId="38" xfId="0" applyNumberFormat="1" applyFont="1" applyFill="1" applyBorder="1" applyAlignment="1" applyProtection="1">
      <alignment horizontal="center"/>
      <protection hidden="1"/>
    </xf>
    <xf numFmtId="0" fontId="2" fillId="34" borderId="51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1" fillId="44" borderId="15" xfId="0" applyFont="1" applyFill="1" applyBorder="1" applyAlignment="1">
      <alignment/>
    </xf>
    <xf numFmtId="0" fontId="3" fillId="44" borderId="15" xfId="0" applyFont="1" applyFill="1" applyBorder="1" applyAlignment="1">
      <alignment horizontal="center"/>
    </xf>
    <xf numFmtId="0" fontId="1" fillId="53" borderId="15" xfId="0" applyFont="1" applyFill="1" applyBorder="1" applyAlignment="1">
      <alignment horizontal="center"/>
    </xf>
    <xf numFmtId="3" fontId="1" fillId="53" borderId="15" xfId="0" applyNumberFormat="1" applyFont="1" applyFill="1" applyBorder="1" applyAlignment="1">
      <alignment horizontal="center"/>
    </xf>
    <xf numFmtId="3" fontId="1" fillId="42" borderId="15" xfId="0" applyNumberFormat="1" applyFont="1" applyFill="1" applyBorder="1" applyAlignment="1">
      <alignment horizontal="center"/>
    </xf>
    <xf numFmtId="3" fontId="2" fillId="38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6" fillId="34" borderId="38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55" borderId="15" xfId="0" applyNumberFormat="1" applyFont="1" applyFill="1" applyBorder="1" applyAlignment="1">
      <alignment horizontal="center"/>
    </xf>
    <xf numFmtId="3" fontId="3" fillId="52" borderId="15" xfId="0" applyNumberFormat="1" applyFont="1" applyFill="1" applyBorder="1" applyAlignment="1">
      <alignment horizontal="center"/>
    </xf>
    <xf numFmtId="3" fontId="6" fillId="37" borderId="38" xfId="0" applyNumberFormat="1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>
      <alignment/>
    </xf>
    <xf numFmtId="1" fontId="2" fillId="0" borderId="52" xfId="0" applyNumberFormat="1" applyFont="1" applyFill="1" applyBorder="1" applyAlignment="1">
      <alignment horizontal="center"/>
    </xf>
    <xf numFmtId="3" fontId="30" fillId="37" borderId="43" xfId="0" applyNumberFormat="1" applyFont="1" applyFill="1" applyBorder="1" applyAlignment="1" applyProtection="1">
      <alignment horizontal="center" vertical="center"/>
      <protection hidden="1"/>
    </xf>
    <xf numFmtId="1" fontId="33" fillId="0" borderId="0" xfId="0" applyNumberFormat="1" applyFont="1" applyFill="1" applyBorder="1" applyAlignment="1" applyProtection="1">
      <alignment horizontal="center"/>
      <protection locked="0"/>
    </xf>
    <xf numFmtId="1" fontId="33" fillId="0" borderId="0" xfId="0" applyNumberFormat="1" applyFont="1" applyFill="1" applyBorder="1" applyAlignment="1" applyProtection="1">
      <alignment horizontal="center"/>
      <protection hidden="1"/>
    </xf>
    <xf numFmtId="0" fontId="2" fillId="37" borderId="46" xfId="0" applyFont="1" applyFill="1" applyBorder="1" applyAlignment="1">
      <alignment horizontal="center" vertical="center"/>
    </xf>
    <xf numFmtId="1" fontId="23" fillId="49" borderId="53" xfId="0" applyNumberFormat="1" applyFont="1" applyFill="1" applyBorder="1" applyAlignment="1" applyProtection="1">
      <alignment horizontal="center" vertical="center"/>
      <protection hidden="1"/>
    </xf>
    <xf numFmtId="0" fontId="30" fillId="52" borderId="42" xfId="0" applyFont="1" applyFill="1" applyBorder="1" applyAlignment="1">
      <alignment horizontal="center" vertical="center"/>
    </xf>
    <xf numFmtId="1" fontId="0" fillId="0" borderId="0" xfId="0" applyNumberFormat="1" applyBorder="1" applyAlignment="1" applyProtection="1">
      <alignment/>
      <protection hidden="1"/>
    </xf>
    <xf numFmtId="0" fontId="18" fillId="57" borderId="0" xfId="0" applyFont="1" applyFill="1" applyBorder="1" applyAlignment="1">
      <alignment/>
    </xf>
    <xf numFmtId="9" fontId="18" fillId="57" borderId="0" xfId="0" applyNumberFormat="1" applyFont="1" applyFill="1" applyBorder="1" applyAlignment="1">
      <alignment/>
    </xf>
    <xf numFmtId="1" fontId="20" fillId="57" borderId="18" xfId="0" applyNumberFormat="1" applyFont="1" applyFill="1" applyBorder="1" applyAlignment="1" applyProtection="1">
      <alignment/>
      <protection hidden="1"/>
    </xf>
    <xf numFmtId="3" fontId="1" fillId="35" borderId="30" xfId="0" applyNumberFormat="1" applyFont="1" applyFill="1" applyBorder="1" applyAlignment="1" applyProtection="1">
      <alignment horizontal="center"/>
      <protection hidden="1"/>
    </xf>
    <xf numFmtId="3" fontId="1" fillId="34" borderId="15" xfId="0" applyNumberFormat="1" applyFont="1" applyFill="1" applyBorder="1" applyAlignment="1" applyProtection="1">
      <alignment horizontal="center"/>
      <protection hidden="1"/>
    </xf>
    <xf numFmtId="3" fontId="1" fillId="38" borderId="15" xfId="0" applyNumberFormat="1" applyFont="1" applyFill="1" applyBorder="1" applyAlignment="1" applyProtection="1">
      <alignment horizontal="center"/>
      <protection hidden="1"/>
    </xf>
    <xf numFmtId="3" fontId="1" fillId="39" borderId="15" xfId="0" applyNumberFormat="1" applyFont="1" applyFill="1" applyBorder="1" applyAlignment="1" applyProtection="1">
      <alignment horizontal="center"/>
      <protection hidden="1"/>
    </xf>
    <xf numFmtId="3" fontId="18" fillId="40" borderId="31" xfId="0" applyNumberFormat="1" applyFont="1" applyFill="1" applyBorder="1" applyAlignment="1" applyProtection="1">
      <alignment horizontal="center"/>
      <protection hidden="1"/>
    </xf>
    <xf numFmtId="3" fontId="1" fillId="35" borderId="10" xfId="0" applyNumberFormat="1" applyFont="1" applyFill="1" applyBorder="1" applyAlignment="1" applyProtection="1">
      <alignment/>
      <protection hidden="1"/>
    </xf>
    <xf numFmtId="3" fontId="1" fillId="34" borderId="11" xfId="0" applyNumberFormat="1" applyFont="1" applyFill="1" applyBorder="1" applyAlignment="1" applyProtection="1">
      <alignment/>
      <protection hidden="1"/>
    </xf>
    <xf numFmtId="3" fontId="1" fillId="38" borderId="11" xfId="0" applyNumberFormat="1" applyFont="1" applyFill="1" applyBorder="1" applyAlignment="1" applyProtection="1">
      <alignment/>
      <protection hidden="1"/>
    </xf>
    <xf numFmtId="3" fontId="1" fillId="39" borderId="11" xfId="0" applyNumberFormat="1" applyFont="1" applyFill="1" applyBorder="1" applyAlignment="1" applyProtection="1">
      <alignment/>
      <protection hidden="1"/>
    </xf>
    <xf numFmtId="3" fontId="18" fillId="40" borderId="23" xfId="0" applyNumberFormat="1" applyFont="1" applyFill="1" applyBorder="1" applyAlignment="1" applyProtection="1">
      <alignment/>
      <protection hidden="1"/>
    </xf>
    <xf numFmtId="3" fontId="18" fillId="41" borderId="23" xfId="0" applyNumberFormat="1" applyFont="1" applyFill="1" applyBorder="1" applyAlignment="1" applyProtection="1">
      <alignment/>
      <protection hidden="1"/>
    </xf>
    <xf numFmtId="3" fontId="18" fillId="57" borderId="23" xfId="0" applyNumberFormat="1" applyFont="1" applyFill="1" applyBorder="1" applyAlignment="1" applyProtection="1">
      <alignment/>
      <protection hidden="1"/>
    </xf>
    <xf numFmtId="3" fontId="18" fillId="41" borderId="31" xfId="0" applyNumberFormat="1" applyFont="1" applyFill="1" applyBorder="1" applyAlignment="1" applyProtection="1">
      <alignment horizontal="center"/>
      <protection hidden="1"/>
    </xf>
    <xf numFmtId="3" fontId="4" fillId="58" borderId="38" xfId="0" applyNumberFormat="1" applyFont="1" applyFill="1" applyBorder="1" applyAlignment="1" applyProtection="1">
      <alignment horizontal="center" vertical="center"/>
      <protection locked="0"/>
    </xf>
    <xf numFmtId="3" fontId="4" fillId="59" borderId="50" xfId="0" applyNumberFormat="1" applyFont="1" applyFill="1" applyBorder="1" applyAlignment="1" applyProtection="1">
      <alignment horizontal="center" vertical="center"/>
      <protection locked="0"/>
    </xf>
    <xf numFmtId="3" fontId="33" fillId="37" borderId="42" xfId="0" applyNumberFormat="1" applyFont="1" applyFill="1" applyBorder="1" applyAlignment="1" applyProtection="1">
      <alignment horizontal="center" vertical="center"/>
      <protection hidden="1"/>
    </xf>
    <xf numFmtId="3" fontId="33" fillId="37" borderId="40" xfId="0" applyNumberFormat="1" applyFont="1" applyFill="1" applyBorder="1" applyAlignment="1" applyProtection="1">
      <alignment horizontal="center" vertical="center"/>
      <protection hidden="1"/>
    </xf>
    <xf numFmtId="0" fontId="4" fillId="36" borderId="33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3" fontId="33" fillId="36" borderId="42" xfId="0" applyNumberFormat="1" applyFont="1" applyFill="1" applyBorder="1" applyAlignment="1" applyProtection="1">
      <alignment horizontal="center" vertical="center"/>
      <protection hidden="1"/>
    </xf>
    <xf numFmtId="3" fontId="33" fillId="36" borderId="40" xfId="0" applyNumberFormat="1" applyFont="1" applyFill="1" applyBorder="1" applyAlignment="1" applyProtection="1">
      <alignment horizontal="center" vertical="center"/>
      <protection hidden="1"/>
    </xf>
    <xf numFmtId="0" fontId="13" fillId="35" borderId="42" xfId="0" applyFont="1" applyFill="1" applyBorder="1" applyAlignment="1">
      <alignment horizontal="center" vertical="center"/>
    </xf>
    <xf numFmtId="0" fontId="13" fillId="35" borderId="43" xfId="0" applyFont="1" applyFill="1" applyBorder="1" applyAlignment="1">
      <alignment horizontal="center" vertical="center"/>
    </xf>
    <xf numFmtId="0" fontId="13" fillId="35" borderId="40" xfId="0" applyFont="1" applyFill="1" applyBorder="1" applyAlignment="1">
      <alignment horizontal="center" vertical="center"/>
    </xf>
    <xf numFmtId="1" fontId="13" fillId="35" borderId="44" xfId="0" applyNumberFormat="1" applyFont="1" applyFill="1" applyBorder="1" applyAlignment="1">
      <alignment horizontal="center" vertical="center"/>
    </xf>
    <xf numFmtId="1" fontId="13" fillId="35" borderId="0" xfId="0" applyNumberFormat="1" applyFont="1" applyFill="1" applyBorder="1" applyAlignment="1">
      <alignment horizontal="center" vertical="center"/>
    </xf>
    <xf numFmtId="1" fontId="13" fillId="35" borderId="54" xfId="0" applyNumberFormat="1" applyFont="1" applyFill="1" applyBorder="1" applyAlignment="1">
      <alignment horizontal="center" vertical="center"/>
    </xf>
    <xf numFmtId="0" fontId="5" fillId="52" borderId="42" xfId="0" applyFont="1" applyFill="1" applyBorder="1" applyAlignment="1">
      <alignment horizontal="center" vertical="center"/>
    </xf>
    <xf numFmtId="0" fontId="5" fillId="52" borderId="43" xfId="0" applyFont="1" applyFill="1" applyBorder="1" applyAlignment="1">
      <alignment horizontal="center" vertical="center"/>
    </xf>
    <xf numFmtId="0" fontId="5" fillId="52" borderId="40" xfId="0" applyFont="1" applyFill="1" applyBorder="1" applyAlignment="1">
      <alignment horizontal="center" vertical="center"/>
    </xf>
    <xf numFmtId="1" fontId="5" fillId="52" borderId="42" xfId="0" applyNumberFormat="1" applyFont="1" applyFill="1" applyBorder="1" applyAlignment="1">
      <alignment horizontal="center" vertical="center" wrapText="1" shrinkToFit="1"/>
    </xf>
    <xf numFmtId="1" fontId="5" fillId="52" borderId="43" xfId="0" applyNumberFormat="1" applyFont="1" applyFill="1" applyBorder="1" applyAlignment="1">
      <alignment horizontal="center" vertical="center" wrapText="1" shrinkToFit="1"/>
    </xf>
    <xf numFmtId="1" fontId="5" fillId="52" borderId="40" xfId="0" applyNumberFormat="1" applyFont="1" applyFill="1" applyBorder="1" applyAlignment="1">
      <alignment horizontal="center" vertical="center" wrapText="1" shrinkToFit="1"/>
    </xf>
    <xf numFmtId="1" fontId="5" fillId="52" borderId="45" xfId="0" applyNumberFormat="1" applyFont="1" applyFill="1" applyBorder="1" applyAlignment="1">
      <alignment horizontal="center" vertical="center" wrapText="1" shrinkToFit="1"/>
    </xf>
    <xf numFmtId="1" fontId="5" fillId="52" borderId="55" xfId="0" applyNumberFormat="1" applyFont="1" applyFill="1" applyBorder="1" applyAlignment="1">
      <alignment horizontal="center" vertical="center" wrapText="1" shrinkToFit="1"/>
    </xf>
    <xf numFmtId="1" fontId="5" fillId="52" borderId="39" xfId="0" applyNumberFormat="1" applyFont="1" applyFill="1" applyBorder="1" applyAlignment="1">
      <alignment horizontal="center" vertical="center" wrapText="1" shrinkToFit="1"/>
    </xf>
    <xf numFmtId="1" fontId="8" fillId="52" borderId="42" xfId="0" applyNumberFormat="1" applyFont="1" applyFill="1" applyBorder="1" applyAlignment="1">
      <alignment horizontal="center" vertical="center" wrapText="1"/>
    </xf>
    <xf numFmtId="1" fontId="8" fillId="52" borderId="43" xfId="0" applyNumberFormat="1" applyFont="1" applyFill="1" applyBorder="1" applyAlignment="1">
      <alignment horizontal="center" vertical="center" wrapText="1"/>
    </xf>
    <xf numFmtId="1" fontId="8" fillId="52" borderId="40" xfId="0" applyNumberFormat="1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30" fillId="34" borderId="42" xfId="0" applyFont="1" applyFill="1" applyBorder="1" applyAlignment="1">
      <alignment horizontal="center" vertical="center"/>
    </xf>
    <xf numFmtId="0" fontId="30" fillId="34" borderId="43" xfId="0" applyFont="1" applyFill="1" applyBorder="1" applyAlignment="1">
      <alignment horizontal="center" vertical="center"/>
    </xf>
    <xf numFmtId="0" fontId="30" fillId="34" borderId="40" xfId="0" applyFont="1" applyFill="1" applyBorder="1" applyAlignment="1">
      <alignment horizontal="center" vertical="center"/>
    </xf>
    <xf numFmtId="3" fontId="28" fillId="34" borderId="42" xfId="0" applyNumberFormat="1" applyFont="1" applyFill="1" applyBorder="1" applyAlignment="1" applyProtection="1">
      <alignment horizontal="center" vertical="center"/>
      <protection hidden="1"/>
    </xf>
    <xf numFmtId="3" fontId="28" fillId="34" borderId="43" xfId="0" applyNumberFormat="1" applyFont="1" applyFill="1" applyBorder="1" applyAlignment="1" applyProtection="1">
      <alignment horizontal="center" vertical="center"/>
      <protection hidden="1"/>
    </xf>
    <xf numFmtId="3" fontId="28" fillId="34" borderId="40" xfId="0" applyNumberFormat="1" applyFont="1" applyFill="1" applyBorder="1" applyAlignment="1" applyProtection="1">
      <alignment horizontal="center" vertical="center"/>
      <protection hidden="1"/>
    </xf>
    <xf numFmtId="0" fontId="2" fillId="49" borderId="33" xfId="0" applyFont="1" applyFill="1" applyBorder="1" applyAlignment="1">
      <alignment horizontal="center"/>
    </xf>
    <xf numFmtId="0" fontId="2" fillId="49" borderId="41" xfId="0" applyFont="1" applyFill="1" applyBorder="1" applyAlignment="1">
      <alignment horizontal="center"/>
    </xf>
    <xf numFmtId="0" fontId="2" fillId="49" borderId="28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20" fillId="49" borderId="42" xfId="0" applyFont="1" applyFill="1" applyBorder="1" applyAlignment="1">
      <alignment horizontal="center" vertical="center"/>
    </xf>
    <xf numFmtId="0" fontId="20" fillId="49" borderId="56" xfId="0" applyFont="1" applyFill="1" applyBorder="1" applyAlignment="1">
      <alignment horizontal="center" vertical="center"/>
    </xf>
    <xf numFmtId="3" fontId="32" fillId="52" borderId="42" xfId="0" applyNumberFormat="1" applyFont="1" applyFill="1" applyBorder="1" applyAlignment="1" applyProtection="1">
      <alignment horizontal="center" vertical="center"/>
      <protection hidden="1"/>
    </xf>
    <xf numFmtId="3" fontId="32" fillId="52" borderId="40" xfId="0" applyNumberFormat="1" applyFont="1" applyFill="1" applyBorder="1" applyAlignment="1" applyProtection="1">
      <alignment horizontal="center" vertical="center"/>
      <protection hidden="1"/>
    </xf>
    <xf numFmtId="1" fontId="13" fillId="35" borderId="42" xfId="0" applyNumberFormat="1" applyFont="1" applyFill="1" applyBorder="1" applyAlignment="1">
      <alignment horizontal="center" vertical="center"/>
    </xf>
    <xf numFmtId="1" fontId="13" fillId="35" borderId="43" xfId="0" applyNumberFormat="1" applyFont="1" applyFill="1" applyBorder="1" applyAlignment="1">
      <alignment horizontal="center" vertical="center"/>
    </xf>
    <xf numFmtId="1" fontId="13" fillId="35" borderId="40" xfId="0" applyNumberFormat="1" applyFont="1" applyFill="1" applyBorder="1" applyAlignment="1">
      <alignment horizontal="center" vertical="center"/>
    </xf>
    <xf numFmtId="1" fontId="8" fillId="52" borderId="45" xfId="0" applyNumberFormat="1" applyFont="1" applyFill="1" applyBorder="1" applyAlignment="1">
      <alignment horizontal="center" vertical="center" wrapText="1"/>
    </xf>
    <xf numFmtId="1" fontId="8" fillId="52" borderId="55" xfId="0" applyNumberFormat="1" applyFont="1" applyFill="1" applyBorder="1" applyAlignment="1">
      <alignment horizontal="center" vertical="center" wrapText="1"/>
    </xf>
    <xf numFmtId="1" fontId="8" fillId="52" borderId="39" xfId="0" applyNumberFormat="1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52" borderId="33" xfId="0" applyFont="1" applyFill="1" applyBorder="1" applyAlignment="1">
      <alignment horizontal="center" vertical="center"/>
    </xf>
    <xf numFmtId="0" fontId="2" fillId="52" borderId="28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/>
    </xf>
    <xf numFmtId="0" fontId="3" fillId="55" borderId="28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0" fontId="3" fillId="37" borderId="28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42" borderId="45" xfId="0" applyFont="1" applyFill="1" applyBorder="1" applyAlignment="1">
      <alignment horizontal="center" vertical="center" wrapText="1"/>
    </xf>
    <xf numFmtId="0" fontId="5" fillId="42" borderId="55" xfId="0" applyFont="1" applyFill="1" applyBorder="1" applyAlignment="1">
      <alignment horizontal="center" vertical="center" wrapText="1"/>
    </xf>
    <xf numFmtId="0" fontId="5" fillId="42" borderId="39" xfId="0" applyFont="1" applyFill="1" applyBorder="1" applyAlignment="1">
      <alignment horizontal="center" vertical="center" wrapText="1"/>
    </xf>
    <xf numFmtId="1" fontId="8" fillId="55" borderId="42" xfId="0" applyNumberFormat="1" applyFont="1" applyFill="1" applyBorder="1" applyAlignment="1">
      <alignment horizontal="center"/>
    </xf>
    <xf numFmtId="1" fontId="8" fillId="55" borderId="43" xfId="0" applyNumberFormat="1" applyFont="1" applyFill="1" applyBorder="1" applyAlignment="1">
      <alignment horizontal="center"/>
    </xf>
    <xf numFmtId="1" fontId="8" fillId="55" borderId="40" xfId="0" applyNumberFormat="1" applyFont="1" applyFill="1" applyBorder="1" applyAlignment="1">
      <alignment horizontal="center"/>
    </xf>
    <xf numFmtId="1" fontId="8" fillId="52" borderId="42" xfId="0" applyNumberFormat="1" applyFont="1" applyFill="1" applyBorder="1" applyAlignment="1">
      <alignment horizontal="center" vertical="center" wrapText="1" shrinkToFit="1"/>
    </xf>
    <xf numFmtId="0" fontId="0" fillId="52" borderId="43" xfId="0" applyFont="1" applyFill="1" applyBorder="1" applyAlignment="1">
      <alignment horizontal="center" vertical="center" wrapText="1" shrinkToFit="1"/>
    </xf>
    <xf numFmtId="0" fontId="0" fillId="52" borderId="40" xfId="0" applyFont="1" applyFill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6" fillId="35" borderId="43" xfId="0" applyNumberFormat="1" applyFont="1" applyFill="1" applyBorder="1" applyAlignment="1" applyProtection="1">
      <alignment horizontal="center" vertical="center"/>
      <protection hidden="1"/>
    </xf>
    <xf numFmtId="3" fontId="16" fillId="52" borderId="42" xfId="0" applyNumberFormat="1" applyFont="1" applyFill="1" applyBorder="1" applyAlignment="1" applyProtection="1">
      <alignment horizontal="center" vertical="center"/>
      <protection hidden="1"/>
    </xf>
    <xf numFmtId="3" fontId="16" fillId="52" borderId="43" xfId="0" applyNumberFormat="1" applyFont="1" applyFill="1" applyBorder="1" applyAlignment="1" applyProtection="1">
      <alignment horizontal="center" vertical="center"/>
      <protection hidden="1"/>
    </xf>
    <xf numFmtId="0" fontId="16" fillId="52" borderId="45" xfId="0" applyFont="1" applyFill="1" applyBorder="1" applyAlignment="1">
      <alignment horizontal="center" vertical="center"/>
    </xf>
    <xf numFmtId="0" fontId="16" fillId="52" borderId="55" xfId="0" applyFont="1" applyFill="1" applyBorder="1" applyAlignment="1">
      <alignment horizontal="center" vertical="center"/>
    </xf>
    <xf numFmtId="0" fontId="3" fillId="35" borderId="55" xfId="0" applyFont="1" applyFill="1" applyBorder="1" applyAlignment="1">
      <alignment horizontal="center" vertical="center"/>
    </xf>
    <xf numFmtId="0" fontId="3" fillId="55" borderId="42" xfId="0" applyFont="1" applyFill="1" applyBorder="1" applyAlignment="1">
      <alignment horizontal="center"/>
    </xf>
    <xf numFmtId="0" fontId="3" fillId="55" borderId="43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24" fillId="49" borderId="58" xfId="0" applyFont="1" applyFill="1" applyBorder="1" applyAlignment="1">
      <alignment horizontal="center"/>
    </xf>
    <xf numFmtId="0" fontId="24" fillId="49" borderId="59" xfId="0" applyFont="1" applyFill="1" applyBorder="1" applyAlignment="1">
      <alignment horizontal="center"/>
    </xf>
    <xf numFmtId="0" fontId="1" fillId="55" borderId="33" xfId="0" applyFont="1" applyFill="1" applyBorder="1" applyAlignment="1">
      <alignment horizontal="center" vertical="center"/>
    </xf>
    <xf numFmtId="0" fontId="1" fillId="55" borderId="28" xfId="0" applyFont="1" applyFill="1" applyBorder="1" applyAlignment="1">
      <alignment horizontal="center" vertical="center"/>
    </xf>
    <xf numFmtId="0" fontId="3" fillId="52" borderId="33" xfId="0" applyFont="1" applyFill="1" applyBorder="1" applyAlignment="1" applyProtection="1">
      <alignment horizontal="center"/>
      <protection hidden="1"/>
    </xf>
    <xf numFmtId="0" fontId="3" fillId="52" borderId="27" xfId="0" applyFont="1" applyFill="1" applyBorder="1" applyAlignment="1" applyProtection="1">
      <alignment horizontal="center"/>
      <protection hidden="1"/>
    </xf>
    <xf numFmtId="0" fontId="4" fillId="34" borderId="33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" fontId="4" fillId="0" borderId="33" xfId="0" applyNumberFormat="1" applyFont="1" applyBorder="1" applyAlignment="1" applyProtection="1">
      <alignment horizontal="center"/>
      <protection hidden="1"/>
    </xf>
    <xf numFmtId="1" fontId="4" fillId="0" borderId="28" xfId="0" applyNumberFormat="1" applyFont="1" applyBorder="1" applyAlignment="1" applyProtection="1">
      <alignment horizontal="center"/>
      <protection hidden="1"/>
    </xf>
    <xf numFmtId="0" fontId="2" fillId="42" borderId="33" xfId="0" applyFont="1" applyFill="1" applyBorder="1" applyAlignment="1">
      <alignment horizontal="center"/>
    </xf>
    <xf numFmtId="0" fontId="2" fillId="42" borderId="28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6" fillId="52" borderId="33" xfId="0" applyFont="1" applyFill="1" applyBorder="1" applyAlignment="1" applyProtection="1">
      <alignment horizontal="center"/>
      <protection hidden="1"/>
    </xf>
    <xf numFmtId="0" fontId="6" fillId="52" borderId="27" xfId="0" applyFont="1" applyFill="1" applyBorder="1" applyAlignment="1" applyProtection="1">
      <alignment horizontal="center"/>
      <protection hidden="1"/>
    </xf>
    <xf numFmtId="0" fontId="21" fillId="42" borderId="33" xfId="0" applyFont="1" applyFill="1" applyBorder="1" applyAlignment="1">
      <alignment horizontal="center" vertical="center"/>
    </xf>
    <xf numFmtId="0" fontId="21" fillId="42" borderId="27" xfId="0" applyFont="1" applyFill="1" applyBorder="1" applyAlignment="1">
      <alignment horizontal="center" vertical="center"/>
    </xf>
    <xf numFmtId="0" fontId="21" fillId="42" borderId="2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4" fillId="52" borderId="33" xfId="0" applyFont="1" applyFill="1" applyBorder="1" applyAlignment="1">
      <alignment horizontal="center"/>
    </xf>
    <xf numFmtId="0" fontId="4" fillId="52" borderId="27" xfId="0" applyFont="1" applyFill="1" applyBorder="1" applyAlignment="1">
      <alignment horizontal="center"/>
    </xf>
    <xf numFmtId="0" fontId="4" fillId="52" borderId="28" xfId="0" applyFont="1" applyFill="1" applyBorder="1" applyAlignment="1">
      <alignment horizontal="center"/>
    </xf>
    <xf numFmtId="0" fontId="2" fillId="53" borderId="33" xfId="0" applyFont="1" applyFill="1" applyBorder="1" applyAlignment="1">
      <alignment horizontal="left" vertical="center"/>
    </xf>
    <xf numFmtId="0" fontId="2" fillId="53" borderId="27" xfId="0" applyFont="1" applyFill="1" applyBorder="1" applyAlignment="1">
      <alignment horizontal="left" vertical="center"/>
    </xf>
    <xf numFmtId="0" fontId="2" fillId="53" borderId="28" xfId="0" applyFont="1" applyFill="1" applyBorder="1" applyAlignment="1">
      <alignment horizontal="left" vertical="center"/>
    </xf>
    <xf numFmtId="0" fontId="4" fillId="53" borderId="33" xfId="0" applyFont="1" applyFill="1" applyBorder="1" applyAlignment="1">
      <alignment horizontal="center"/>
    </xf>
    <xf numFmtId="0" fontId="4" fillId="53" borderId="27" xfId="0" applyFont="1" applyFill="1" applyBorder="1" applyAlignment="1">
      <alignment horizontal="center"/>
    </xf>
    <xf numFmtId="0" fontId="4" fillId="53" borderId="28" xfId="0" applyFont="1" applyFill="1" applyBorder="1" applyAlignment="1">
      <alignment horizontal="center"/>
    </xf>
    <xf numFmtId="0" fontId="2" fillId="52" borderId="33" xfId="0" applyFont="1" applyFill="1" applyBorder="1" applyAlignment="1">
      <alignment horizontal="left" vertical="center"/>
    </xf>
    <xf numFmtId="0" fontId="2" fillId="52" borderId="27" xfId="0" applyFont="1" applyFill="1" applyBorder="1" applyAlignment="1">
      <alignment horizontal="left" vertical="center"/>
    </xf>
    <xf numFmtId="0" fontId="2" fillId="52" borderId="28" xfId="0" applyFont="1" applyFill="1" applyBorder="1" applyAlignment="1">
      <alignment horizontal="left" vertical="center"/>
    </xf>
    <xf numFmtId="0" fontId="2" fillId="42" borderId="33" xfId="0" applyFont="1" applyFill="1" applyBorder="1" applyAlignment="1">
      <alignment horizontal="left" vertical="center"/>
    </xf>
    <xf numFmtId="0" fontId="2" fillId="42" borderId="27" xfId="0" applyFont="1" applyFill="1" applyBorder="1" applyAlignment="1">
      <alignment horizontal="left" vertical="center"/>
    </xf>
    <xf numFmtId="0" fontId="2" fillId="42" borderId="28" xfId="0" applyFont="1" applyFill="1" applyBorder="1" applyAlignment="1">
      <alignment horizontal="left" vertical="center"/>
    </xf>
    <xf numFmtId="0" fontId="4" fillId="42" borderId="33" xfId="0" applyFont="1" applyFill="1" applyBorder="1" applyAlignment="1">
      <alignment horizontal="center" vertical="center"/>
    </xf>
    <xf numFmtId="0" fontId="4" fillId="42" borderId="27" xfId="0" applyFont="1" applyFill="1" applyBorder="1" applyAlignment="1">
      <alignment horizontal="center" vertical="center"/>
    </xf>
    <xf numFmtId="0" fontId="4" fillId="42" borderId="2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showGridLines="0" tabSelected="1" zoomScalePageLayoutView="0" workbookViewId="0" topLeftCell="B1">
      <selection activeCell="B13" sqref="B13:F13"/>
    </sheetView>
  </sheetViews>
  <sheetFormatPr defaultColWidth="11.421875" defaultRowHeight="12.75"/>
  <cols>
    <col min="1" max="1" width="17.57421875" style="0" hidden="1" customWidth="1"/>
    <col min="2" max="2" width="18.140625" style="0" customWidth="1"/>
    <col min="3" max="3" width="15.57421875" style="0" customWidth="1"/>
    <col min="4" max="4" width="17.421875" style="0" customWidth="1"/>
    <col min="5" max="5" width="19.57421875" style="0" customWidth="1"/>
    <col min="6" max="6" width="13.00390625" style="0" customWidth="1"/>
    <col min="7" max="7" width="18.8515625" style="0" customWidth="1"/>
    <col min="8" max="8" width="10.7109375" style="0" hidden="1" customWidth="1"/>
  </cols>
  <sheetData>
    <row r="1" spans="3:5" ht="18" customHeight="1" thickBot="1" thickTop="1">
      <c r="C1" s="274" t="s">
        <v>28</v>
      </c>
      <c r="D1" s="275"/>
      <c r="E1" s="276"/>
    </row>
    <row r="2" spans="2:7" ht="27" customHeight="1" thickBot="1" thickTop="1">
      <c r="B2" s="280" t="s">
        <v>33</v>
      </c>
      <c r="C2" s="281"/>
      <c r="D2" s="281"/>
      <c r="E2" s="281"/>
      <c r="F2" s="282"/>
      <c r="G2" s="203"/>
    </row>
    <row r="3" spans="2:7" ht="24" customHeight="1" hidden="1" thickBot="1" thickTop="1">
      <c r="B3" s="11"/>
      <c r="C3" s="11"/>
      <c r="D3" s="11"/>
      <c r="E3" s="23"/>
      <c r="F3" s="11"/>
      <c r="G3" s="204"/>
    </row>
    <row r="4" spans="2:7" ht="35.25" customHeight="1" thickBot="1" thickTop="1">
      <c r="B4" s="333" t="s">
        <v>84</v>
      </c>
      <c r="C4" s="334"/>
      <c r="D4" s="334"/>
      <c r="E4" s="334"/>
      <c r="F4" s="335"/>
      <c r="G4" s="205"/>
    </row>
    <row r="5" spans="2:7" ht="34.5" customHeight="1" thickBot="1">
      <c r="B5" s="336" t="s">
        <v>61</v>
      </c>
      <c r="C5" s="337"/>
      <c r="D5" s="337"/>
      <c r="E5" s="337"/>
      <c r="F5" s="338"/>
      <c r="G5" s="267"/>
    </row>
    <row r="6" spans="2:7" ht="33.75" customHeight="1" thickBot="1" thickTop="1">
      <c r="B6" s="292" t="s">
        <v>103</v>
      </c>
      <c r="C6" s="293"/>
      <c r="D6" s="293"/>
      <c r="E6" s="293"/>
      <c r="F6" s="294"/>
      <c r="G6" s="266"/>
    </row>
    <row r="7" spans="2:9" ht="34.5" customHeight="1" thickBot="1" thickTop="1">
      <c r="B7" s="286" t="s">
        <v>87</v>
      </c>
      <c r="C7" s="287"/>
      <c r="D7" s="287"/>
      <c r="E7" s="287"/>
      <c r="F7" s="288"/>
      <c r="G7" s="170"/>
      <c r="I7" s="1"/>
    </row>
    <row r="8" spans="1:7" ht="21" customHeight="1" thickBot="1" thickTop="1">
      <c r="A8" s="147">
        <f>D8+E8+G8</f>
        <v>0</v>
      </c>
      <c r="B8" s="52"/>
      <c r="C8" s="52"/>
      <c r="D8" s="158"/>
      <c r="E8" s="159"/>
      <c r="F8" s="52"/>
      <c r="G8" s="160"/>
    </row>
    <row r="9" spans="2:7" ht="15" customHeight="1" hidden="1" thickBot="1">
      <c r="B9" s="149"/>
      <c r="C9" s="52"/>
      <c r="D9" s="52"/>
      <c r="E9" s="52"/>
      <c r="F9" s="52"/>
      <c r="G9" s="12"/>
    </row>
    <row r="10" spans="2:13" ht="34.5" customHeight="1" thickBot="1" thickTop="1">
      <c r="B10" s="283" t="s">
        <v>91</v>
      </c>
      <c r="C10" s="284"/>
      <c r="D10" s="284"/>
      <c r="E10" s="284"/>
      <c r="F10" s="285"/>
      <c r="G10" s="170"/>
      <c r="M10" s="234"/>
    </row>
    <row r="11" spans="1:7" ht="21" customHeight="1" thickBot="1" thickTop="1">
      <c r="A11" s="141">
        <f>B11+C11+D11+E11+F11+G11</f>
        <v>0</v>
      </c>
      <c r="B11" s="143"/>
      <c r="C11" s="144"/>
      <c r="D11" s="145"/>
      <c r="E11" s="144"/>
      <c r="F11" s="146"/>
      <c r="G11" s="131"/>
    </row>
    <row r="12" spans="2:7" ht="19.5" customHeight="1" thickBot="1">
      <c r="B12" s="277" t="s">
        <v>95</v>
      </c>
      <c r="C12" s="278"/>
      <c r="D12" s="278"/>
      <c r="E12" s="278"/>
      <c r="F12" s="279"/>
      <c r="G12" s="170"/>
    </row>
    <row r="13" spans="2:7" ht="24.75" customHeight="1" thickBot="1" thickTop="1">
      <c r="B13" s="342" t="s">
        <v>55</v>
      </c>
      <c r="C13" s="343"/>
      <c r="D13" s="343"/>
      <c r="E13" s="343"/>
      <c r="F13" s="344"/>
      <c r="G13" s="127"/>
    </row>
    <row r="14" spans="2:7" ht="9.75" customHeight="1" hidden="1" thickBot="1" thickTop="1">
      <c r="B14" s="150"/>
      <c r="C14" s="151"/>
      <c r="D14" s="151"/>
      <c r="E14" s="151"/>
      <c r="F14" s="151"/>
      <c r="G14" s="128"/>
    </row>
    <row r="15" spans="1:7" s="26" customFormat="1" ht="30.75" customHeight="1" thickBot="1" thickTop="1">
      <c r="A15" s="24"/>
      <c r="B15" s="289" t="s">
        <v>86</v>
      </c>
      <c r="C15" s="290"/>
      <c r="D15" s="290"/>
      <c r="E15" s="290"/>
      <c r="F15" s="291"/>
      <c r="G15" s="185"/>
    </row>
    <row r="16" spans="1:7" s="184" customFormat="1" ht="4.5" customHeight="1" hidden="1" thickBot="1" thickTop="1">
      <c r="A16" s="183"/>
      <c r="B16" s="157"/>
      <c r="C16" s="157"/>
      <c r="D16" s="157"/>
      <c r="E16" s="157"/>
      <c r="F16" s="157"/>
      <c r="G16" s="129"/>
    </row>
    <row r="17" spans="1:7" s="26" customFormat="1" ht="18.75" customHeight="1" thickBot="1" thickTop="1">
      <c r="A17" s="24"/>
      <c r="B17" s="314" t="s">
        <v>69</v>
      </c>
      <c r="C17" s="315"/>
      <c r="D17" s="315"/>
      <c r="E17" s="315"/>
      <c r="F17" s="316"/>
      <c r="G17" s="170"/>
    </row>
    <row r="18" spans="1:7" s="26" customFormat="1" ht="33" customHeight="1" thickBot="1" thickTop="1">
      <c r="A18" s="152"/>
      <c r="B18" s="317" t="s">
        <v>39</v>
      </c>
      <c r="C18" s="318"/>
      <c r="D18" s="318"/>
      <c r="E18" s="318"/>
      <c r="F18" s="319"/>
      <c r="G18" s="171"/>
    </row>
    <row r="19" spans="1:7" s="26" customFormat="1" ht="27.75" customHeight="1" thickBot="1" thickTop="1">
      <c r="A19" s="24"/>
      <c r="B19" s="186" t="s">
        <v>32</v>
      </c>
      <c r="C19" s="187"/>
      <c r="D19" s="27"/>
      <c r="E19" s="189" t="s">
        <v>34</v>
      </c>
      <c r="F19" s="187"/>
      <c r="G19" s="170"/>
    </row>
    <row r="20" spans="1:7" s="26" customFormat="1" ht="21" customHeight="1" thickBot="1" thickTop="1">
      <c r="A20" s="24"/>
      <c r="B20" s="188" t="s">
        <v>51</v>
      </c>
      <c r="C20" s="187"/>
      <c r="D20" s="27"/>
      <c r="E20" s="190" t="s">
        <v>52</v>
      </c>
      <c r="F20" s="187"/>
      <c r="G20" s="170"/>
    </row>
    <row r="21" spans="1:7" s="26" customFormat="1" ht="15" customHeight="1" hidden="1" thickBot="1">
      <c r="A21" s="24"/>
      <c r="B21" s="27"/>
      <c r="C21" s="27"/>
      <c r="D21" s="27"/>
      <c r="E21" s="25"/>
      <c r="F21" s="25"/>
      <c r="G21" s="170"/>
    </row>
    <row r="22" spans="1:7" s="26" customFormat="1" ht="21" customHeight="1" hidden="1" thickBot="1" thickTop="1">
      <c r="A22" s="24"/>
      <c r="B22" s="27"/>
      <c r="C22" s="314" t="s">
        <v>29</v>
      </c>
      <c r="D22" s="315"/>
      <c r="E22" s="316"/>
      <c r="F22" s="25"/>
      <c r="G22" s="170"/>
    </row>
    <row r="23" spans="2:7" ht="21" customHeight="1" hidden="1" thickBot="1" thickTop="1">
      <c r="B23" s="339" t="s">
        <v>53</v>
      </c>
      <c r="C23" s="340"/>
      <c r="D23" s="340"/>
      <c r="E23" s="340"/>
      <c r="F23" s="340"/>
      <c r="G23" s="341"/>
    </row>
    <row r="24" spans="1:7" ht="24" customHeight="1" hidden="1" thickBot="1" thickTop="1">
      <c r="A24" s="134">
        <f>D24+E24+G24</f>
        <v>0</v>
      </c>
      <c r="B24" s="19"/>
      <c r="C24" s="19"/>
      <c r="D24" s="153"/>
      <c r="E24" s="154"/>
      <c r="F24" s="19"/>
      <c r="G24" s="154"/>
    </row>
    <row r="25" spans="2:7" ht="15" customHeight="1" hidden="1" thickBot="1">
      <c r="B25" s="19"/>
      <c r="C25" s="19"/>
      <c r="D25" s="19"/>
      <c r="E25" s="19"/>
      <c r="F25" s="19"/>
      <c r="G25" s="41"/>
    </row>
    <row r="26" spans="2:7" ht="21" customHeight="1" hidden="1" thickBot="1" thickTop="1">
      <c r="B26" s="19"/>
      <c r="C26" s="314" t="s">
        <v>30</v>
      </c>
      <c r="D26" s="315"/>
      <c r="E26" s="316"/>
      <c r="F26" s="19"/>
      <c r="G26" s="169"/>
    </row>
    <row r="27" spans="2:7" ht="21" customHeight="1" hidden="1" thickBot="1" thickTop="1">
      <c r="B27" s="339" t="s">
        <v>54</v>
      </c>
      <c r="C27" s="340"/>
      <c r="D27" s="340"/>
      <c r="E27" s="340"/>
      <c r="F27" s="340"/>
      <c r="G27" s="341"/>
    </row>
    <row r="28" spans="1:7" ht="24" customHeight="1" hidden="1" thickBot="1" thickTop="1">
      <c r="A28" s="133">
        <f>D28+E28+G28</f>
        <v>0</v>
      </c>
      <c r="B28" s="19"/>
      <c r="C28" s="19"/>
      <c r="D28" s="155"/>
      <c r="E28" s="155"/>
      <c r="F28" s="142"/>
      <c r="G28" s="155"/>
    </row>
    <row r="29" spans="1:5" s="26" customFormat="1" ht="15.75" customHeight="1" hidden="1" thickBot="1">
      <c r="A29" s="24"/>
      <c r="B29" s="25"/>
      <c r="C29" s="25"/>
      <c r="D29" s="25"/>
      <c r="E29" s="25"/>
    </row>
    <row r="30" spans="2:7" ht="18" customHeight="1" thickBot="1" thickTop="1">
      <c r="B30" s="320" t="s">
        <v>98</v>
      </c>
      <c r="C30" s="321"/>
      <c r="D30" s="321"/>
      <c r="E30" s="322"/>
      <c r="F30" s="323"/>
      <c r="G30" s="323"/>
    </row>
    <row r="31" spans="2:7" ht="15" customHeight="1" thickBot="1" thickTop="1">
      <c r="B31" s="161" t="s">
        <v>5</v>
      </c>
      <c r="C31" s="161" t="s">
        <v>8</v>
      </c>
      <c r="D31" s="161" t="s">
        <v>9</v>
      </c>
      <c r="E31" s="161" t="s">
        <v>58</v>
      </c>
      <c r="F31" s="55"/>
      <c r="G31" s="130" t="s">
        <v>5</v>
      </c>
    </row>
    <row r="32" spans="1:7" ht="15" customHeight="1" thickBot="1">
      <c r="A32" s="29">
        <f>G32</f>
        <v>19733</v>
      </c>
      <c r="B32" s="64" t="s">
        <v>65</v>
      </c>
      <c r="C32" s="258">
        <f>G32</f>
        <v>19733</v>
      </c>
      <c r="D32" s="66">
        <v>0</v>
      </c>
      <c r="E32" s="67">
        <f aca="true" t="shared" si="0" ref="E32:E38">C32*D32</f>
        <v>0</v>
      </c>
      <c r="G32" s="253">
        <f>7*DEDUCCIONES!E31</f>
        <v>19733</v>
      </c>
    </row>
    <row r="33" spans="1:8" ht="15" customHeight="1" thickBot="1">
      <c r="A33" s="30">
        <f>IF(C51&gt;=G33,H33,C51-G32)</f>
        <v>-19733</v>
      </c>
      <c r="B33" s="68" t="s">
        <v>66</v>
      </c>
      <c r="C33" s="259">
        <f aca="true" t="shared" si="1" ref="C33:C38">IF(A33&lt;=0,0,A33)</f>
        <v>0</v>
      </c>
      <c r="D33" s="70">
        <v>0.1</v>
      </c>
      <c r="E33" s="71">
        <f t="shared" si="0"/>
        <v>0</v>
      </c>
      <c r="G33" s="254">
        <f>F54*10</f>
        <v>28190</v>
      </c>
      <c r="H33" s="91">
        <f>G33-G32</f>
        <v>8457</v>
      </c>
    </row>
    <row r="34" spans="1:8" ht="15" customHeight="1" thickBot="1">
      <c r="A34" s="30">
        <f>IF(C51&gt;=G34,H34,C51-G33)</f>
        <v>-28190</v>
      </c>
      <c r="B34" s="72" t="s">
        <v>3</v>
      </c>
      <c r="C34" s="260">
        <f t="shared" si="1"/>
        <v>0</v>
      </c>
      <c r="D34" s="74">
        <v>0.15</v>
      </c>
      <c r="E34" s="75">
        <f t="shared" si="0"/>
        <v>0</v>
      </c>
      <c r="G34" s="255">
        <f>F54*15</f>
        <v>42285</v>
      </c>
      <c r="H34" s="91">
        <f>G34-G33</f>
        <v>14095</v>
      </c>
    </row>
    <row r="35" spans="1:8" ht="15" customHeight="1" thickBot="1">
      <c r="A35" s="30">
        <f>IF(C51&gt;=G35,H35,C51-G34)</f>
        <v>-42285</v>
      </c>
      <c r="B35" s="76" t="s">
        <v>13</v>
      </c>
      <c r="C35" s="261">
        <f t="shared" si="1"/>
        <v>0</v>
      </c>
      <c r="D35" s="78">
        <v>0.2</v>
      </c>
      <c r="E35" s="79">
        <f t="shared" si="0"/>
        <v>0</v>
      </c>
      <c r="G35" s="256">
        <f>50*F54</f>
        <v>140950</v>
      </c>
      <c r="H35" s="211">
        <f>G35-G34</f>
        <v>98665</v>
      </c>
    </row>
    <row r="36" spans="1:8" ht="15" customHeight="1" thickBot="1">
      <c r="A36" s="30">
        <f>IF(C51&gt;=G36,H36,C51-G35)</f>
        <v>-140950</v>
      </c>
      <c r="B36" s="80" t="s">
        <v>100</v>
      </c>
      <c r="C36" s="262">
        <f t="shared" si="1"/>
        <v>0</v>
      </c>
      <c r="D36" s="82">
        <v>0.22</v>
      </c>
      <c r="E36" s="83">
        <f t="shared" si="0"/>
        <v>0</v>
      </c>
      <c r="G36" s="257">
        <f>75*F54</f>
        <v>211425</v>
      </c>
      <c r="H36" s="211">
        <f>G36-G35</f>
        <v>70475</v>
      </c>
    </row>
    <row r="37" spans="1:8" ht="15" customHeight="1" thickBot="1">
      <c r="A37" s="31">
        <f>IF(C51&gt;=G37,H37,C51-G36)</f>
        <v>-211425</v>
      </c>
      <c r="B37" s="84" t="s">
        <v>102</v>
      </c>
      <c r="C37" s="263">
        <f t="shared" si="1"/>
        <v>0</v>
      </c>
      <c r="D37" s="219">
        <v>0.25</v>
      </c>
      <c r="E37" s="156">
        <f t="shared" si="0"/>
        <v>0</v>
      </c>
      <c r="G37" s="265">
        <f>115*F54</f>
        <v>324185</v>
      </c>
      <c r="H37" s="211">
        <f>G37-G36</f>
        <v>112760</v>
      </c>
    </row>
    <row r="38" spans="1:5" ht="15" customHeight="1" thickBot="1">
      <c r="A38" s="249">
        <f>IF(C51&gt;G37,C51-G37,0)</f>
        <v>0</v>
      </c>
      <c r="B38" s="250" t="s">
        <v>101</v>
      </c>
      <c r="C38" s="264">
        <f t="shared" si="1"/>
        <v>0</v>
      </c>
      <c r="D38" s="251">
        <v>0.3</v>
      </c>
      <c r="E38" s="252">
        <f t="shared" si="0"/>
        <v>0</v>
      </c>
    </row>
    <row r="39" spans="3:7" ht="18.75" customHeight="1" thickBot="1" thickTop="1">
      <c r="C39" s="310" t="s">
        <v>99</v>
      </c>
      <c r="D39" s="311"/>
      <c r="E39" s="247">
        <f>SUM(E32:E38)</f>
        <v>0</v>
      </c>
      <c r="F39" s="309"/>
      <c r="G39" s="309"/>
    </row>
    <row r="40" spans="3:7" ht="12.75" customHeight="1" hidden="1" thickBot="1" thickTop="1">
      <c r="C40" s="210"/>
      <c r="D40" s="210"/>
      <c r="E40" s="218"/>
      <c r="F40" s="208"/>
      <c r="G40" s="208"/>
    </row>
    <row r="41" spans="2:7" ht="21" customHeight="1" thickBot="1" thickTop="1">
      <c r="B41" s="270" t="s">
        <v>77</v>
      </c>
      <c r="C41" s="271"/>
      <c r="D41" s="271"/>
      <c r="E41" s="271"/>
      <c r="F41" s="272">
        <f>C50</f>
        <v>0</v>
      </c>
      <c r="G41" s="273"/>
    </row>
    <row r="42" spans="2:7" ht="19.5" customHeight="1" hidden="1">
      <c r="B42" s="220"/>
      <c r="C42" s="221" t="s">
        <v>76</v>
      </c>
      <c r="D42" s="221"/>
      <c r="E42" s="222"/>
      <c r="F42" s="244"/>
      <c r="G42" s="244"/>
    </row>
    <row r="43" spans="3:7" ht="17.25" customHeight="1" hidden="1" thickBot="1">
      <c r="C43" s="210"/>
      <c r="D43" s="210"/>
      <c r="E43" s="218"/>
      <c r="F43" s="245"/>
      <c r="G43" s="245"/>
    </row>
    <row r="44" spans="1:7" ht="27" customHeight="1" thickBot="1" thickTop="1">
      <c r="A44" s="40"/>
      <c r="B44" s="248" t="s">
        <v>63</v>
      </c>
      <c r="C44" s="312">
        <f>IF(E39-DEDUCCIONES!E28&lt;0,0,E39-DEDUCCIONES!E28)</f>
        <v>0</v>
      </c>
      <c r="D44" s="313"/>
      <c r="E44" s="243" t="s">
        <v>64</v>
      </c>
      <c r="F44" s="268">
        <f>C49</f>
        <v>0</v>
      </c>
      <c r="G44" s="269"/>
    </row>
    <row r="45" spans="1:7" ht="15.75" customHeight="1" hidden="1" thickTop="1">
      <c r="A45" s="54"/>
      <c r="F45" s="28"/>
      <c r="G45" s="22"/>
    </row>
    <row r="46" spans="3:7" ht="13.5" hidden="1" thickBot="1">
      <c r="C46" s="1"/>
      <c r="G46" s="3"/>
    </row>
    <row r="47" spans="1:7" ht="14.25" customHeight="1" hidden="1" thickBot="1">
      <c r="A47" s="1"/>
      <c r="B47" s="48" t="s">
        <v>36</v>
      </c>
      <c r="C47" s="49">
        <f>IF(A11&gt;0,A11*0.125%,0)</f>
        <v>0</v>
      </c>
      <c r="E47" s="230" t="s">
        <v>89</v>
      </c>
      <c r="F47" s="231">
        <f>(10*F54)+1</f>
        <v>28191</v>
      </c>
      <c r="G47" s="232">
        <f>(10*F54)</f>
        <v>28190</v>
      </c>
    </row>
    <row r="48" spans="2:6" ht="15" customHeight="1" hidden="1" thickBot="1">
      <c r="B48" s="45" t="s">
        <v>90</v>
      </c>
      <c r="C48" s="47">
        <f>D48</f>
        <v>0</v>
      </c>
      <c r="D48" s="233">
        <f>IF(A8&lt;=0,A11,A11+A8)</f>
        <v>0</v>
      </c>
      <c r="E48" s="306" t="s">
        <v>7</v>
      </c>
      <c r="F48" s="307"/>
    </row>
    <row r="49" spans="2:9" ht="18" customHeight="1" hidden="1" thickBot="1">
      <c r="B49" s="46" t="s">
        <v>64</v>
      </c>
      <c r="C49" s="50">
        <f>IF(C48&lt;=G54,C48*3%,IF(G4&gt;0,C48*6%,C48*4.5%))+F55</f>
        <v>0</v>
      </c>
      <c r="D49" s="182" t="s">
        <v>56</v>
      </c>
      <c r="E49" s="6">
        <v>0</v>
      </c>
      <c r="F49" s="20">
        <f>3*F54</f>
        <v>8457</v>
      </c>
      <c r="G49" s="176">
        <f>(F49+2)*1.02</f>
        <v>8628.18</v>
      </c>
      <c r="H49" s="176">
        <f>F49-(F49*2%)</f>
        <v>8287.86</v>
      </c>
      <c r="I49" s="1"/>
    </row>
    <row r="50" spans="2:9" ht="15" customHeight="1" hidden="1" thickBot="1">
      <c r="B50" s="99" t="s">
        <v>0</v>
      </c>
      <c r="C50" s="100">
        <f>E93</f>
        <v>0</v>
      </c>
      <c r="D50" s="49">
        <f>C50+C49+C47</f>
        <v>0</v>
      </c>
      <c r="E50" s="7">
        <v>0.02</v>
      </c>
      <c r="F50" s="21">
        <f>6*F54</f>
        <v>16914</v>
      </c>
      <c r="G50" s="176">
        <f>(F50+35)*1.06</f>
        <v>17965.940000000002</v>
      </c>
      <c r="H50" s="178">
        <f>F50-(F50*2%)</f>
        <v>16575.72</v>
      </c>
      <c r="I50" s="1"/>
    </row>
    <row r="51" spans="2:9" ht="15" customHeight="1" hidden="1" thickBot="1">
      <c r="B51" s="95" t="s">
        <v>12</v>
      </c>
      <c r="C51" s="96">
        <f>G2+C52</f>
        <v>0</v>
      </c>
      <c r="D51" s="172"/>
      <c r="E51" s="8">
        <v>0.06</v>
      </c>
      <c r="F51" s="181">
        <f>(F54*6)+1</f>
        <v>16915</v>
      </c>
      <c r="G51" s="176">
        <f>(F50+4)*1.02</f>
        <v>17256.36</v>
      </c>
      <c r="H51" s="177"/>
      <c r="I51" s="1"/>
    </row>
    <row r="52" spans="2:7" ht="15.75" customHeight="1" hidden="1" thickBot="1">
      <c r="B52" s="97" t="s">
        <v>88</v>
      </c>
      <c r="C52" s="98">
        <f>IF(G2&lt;F47,0,(D48*6%))</f>
        <v>0</v>
      </c>
      <c r="E52" s="179"/>
      <c r="F52" s="180"/>
      <c r="G52" s="1"/>
    </row>
    <row r="53" spans="2:7" ht="17.25" customHeight="1" hidden="1" thickBot="1">
      <c r="B53" s="241"/>
      <c r="C53" s="242"/>
      <c r="F53" s="2"/>
      <c r="G53" s="207" t="s">
        <v>60</v>
      </c>
    </row>
    <row r="54" spans="2:7" ht="21" hidden="1" thickBot="1">
      <c r="B54" s="101" t="s">
        <v>35</v>
      </c>
      <c r="C54" s="102" t="e">
        <f>#REF!+F44</f>
        <v>#REF!</v>
      </c>
      <c r="E54" s="42" t="s">
        <v>4</v>
      </c>
      <c r="F54" s="94">
        <f>DEDUCCIONES!E31</f>
        <v>2819</v>
      </c>
      <c r="G54" s="206">
        <f>2.5*F54</f>
        <v>7047.5</v>
      </c>
    </row>
    <row r="55" spans="2:6" ht="18.75" hidden="1" thickBot="1">
      <c r="B55" s="165" t="s">
        <v>50</v>
      </c>
      <c r="C55" s="166">
        <f>C47+C49+C50</f>
        <v>0</v>
      </c>
      <c r="E55" s="228" t="s">
        <v>85</v>
      </c>
      <c r="F55" s="229">
        <f>IF(G6=1,C48*2%,0)</f>
        <v>0</v>
      </c>
    </row>
    <row r="56" ht="13.5" customHeight="1" hidden="1" thickBot="1"/>
    <row r="57" spans="2:5" ht="22.5" customHeight="1" hidden="1" thickBot="1">
      <c r="B57" s="304" t="s">
        <v>11</v>
      </c>
      <c r="C57" s="308"/>
      <c r="D57" s="308"/>
      <c r="E57" s="305"/>
    </row>
    <row r="58" spans="2:7" ht="18" customHeight="1" hidden="1" thickBot="1">
      <c r="B58" s="10" t="s">
        <v>5</v>
      </c>
      <c r="C58" s="9" t="s">
        <v>8</v>
      </c>
      <c r="D58" s="10" t="s">
        <v>9</v>
      </c>
      <c r="E58" s="10" t="s">
        <v>58</v>
      </c>
      <c r="G58" s="173"/>
    </row>
    <row r="59" spans="1:7" ht="15.75" customHeight="1" hidden="1">
      <c r="A59" s="29">
        <f>G32</f>
        <v>19733</v>
      </c>
      <c r="B59" s="32" t="s">
        <v>1</v>
      </c>
      <c r="C59" s="13">
        <f>DEDUCCIONES!E31*5</f>
        <v>14095</v>
      </c>
      <c r="D59" s="4">
        <v>0</v>
      </c>
      <c r="E59" s="16">
        <f aca="true" t="shared" si="2" ref="E59:E64">C59*D59</f>
        <v>0</v>
      </c>
      <c r="G59" s="174"/>
    </row>
    <row r="60" spans="1:7" ht="17.25" customHeight="1" hidden="1">
      <c r="A60" s="30">
        <f>IF(G24&gt;=G33,G32,G24-G32)</f>
        <v>-19733</v>
      </c>
      <c r="B60" s="33" t="s">
        <v>2</v>
      </c>
      <c r="C60" s="14">
        <f>IF(A60&lt;=0,0,A60)</f>
        <v>0</v>
      </c>
      <c r="D60" s="5">
        <v>0.1</v>
      </c>
      <c r="E60" s="17">
        <f t="shared" si="2"/>
        <v>0</v>
      </c>
      <c r="G60" s="173"/>
    </row>
    <row r="61" spans="1:7" ht="14.25" customHeight="1" hidden="1">
      <c r="A61" s="30">
        <f>IF(G24&gt;=G34,G32,G24-G33)</f>
        <v>-28190</v>
      </c>
      <c r="B61" s="33" t="s">
        <v>3</v>
      </c>
      <c r="C61" s="15">
        <f>IF(A61&lt;=0,0,A61)</f>
        <v>0</v>
      </c>
      <c r="D61" s="5">
        <v>0.15</v>
      </c>
      <c r="E61" s="17">
        <f t="shared" si="2"/>
        <v>0</v>
      </c>
      <c r="G61" s="174"/>
    </row>
    <row r="62" spans="1:7" ht="12" customHeight="1" hidden="1">
      <c r="A62" s="30">
        <f>IF(G24&gt;=G35,G35-G34,G24-G34)</f>
        <v>-42285</v>
      </c>
      <c r="B62" s="33" t="s">
        <v>16</v>
      </c>
      <c r="C62" s="14">
        <f>IF(A62&lt;=0,0,A62)</f>
        <v>0</v>
      </c>
      <c r="D62" s="5">
        <v>0.2</v>
      </c>
      <c r="E62" s="17">
        <f t="shared" si="2"/>
        <v>0</v>
      </c>
      <c r="G62" s="174"/>
    </row>
    <row r="63" spans="1:7" ht="15" customHeight="1" hidden="1">
      <c r="A63" s="30">
        <f>IF(G24&gt;=G36,G36-G35,G24-G35)</f>
        <v>-140950</v>
      </c>
      <c r="B63" s="35" t="s">
        <v>17</v>
      </c>
      <c r="C63" s="36">
        <f>IF(A63&lt;=0,0,A63)</f>
        <v>0</v>
      </c>
      <c r="D63" s="37">
        <v>0.22</v>
      </c>
      <c r="E63" s="38">
        <f t="shared" si="2"/>
        <v>0</v>
      </c>
      <c r="G63" s="174"/>
    </row>
    <row r="64" spans="1:7" ht="15" customHeight="1" hidden="1" thickBot="1">
      <c r="A64" s="31">
        <f>IF(G24&gt;G36,G24-G36,0)</f>
        <v>0</v>
      </c>
      <c r="B64" s="34" t="s">
        <v>18</v>
      </c>
      <c r="C64" s="36">
        <f>IF(A64&lt;=0,0,A64)</f>
        <v>0</v>
      </c>
      <c r="D64" s="37">
        <v>0.25</v>
      </c>
      <c r="E64" s="38">
        <f t="shared" si="2"/>
        <v>0</v>
      </c>
      <c r="G64" s="174"/>
    </row>
    <row r="65" spans="3:7" ht="17.25" customHeight="1" hidden="1" thickBot="1">
      <c r="C65" s="304" t="s">
        <v>6</v>
      </c>
      <c r="D65" s="305"/>
      <c r="E65" s="18">
        <f>SUM(E60:E63)</f>
        <v>0</v>
      </c>
      <c r="G65" s="174"/>
    </row>
    <row r="66" ht="12.75" hidden="1">
      <c r="G66" s="28"/>
    </row>
    <row r="67" ht="12.75" hidden="1">
      <c r="G67" s="28"/>
    </row>
    <row r="68" ht="13.5" hidden="1" thickBot="1">
      <c r="G68" s="174"/>
    </row>
    <row r="69" spans="2:8" ht="16.5" hidden="1" thickBot="1">
      <c r="B69" s="137" t="s">
        <v>40</v>
      </c>
      <c r="C69" s="138"/>
      <c r="D69" s="139"/>
      <c r="G69" s="175"/>
      <c r="H69" s="172"/>
    </row>
    <row r="70" ht="13.5" hidden="1" thickBot="1">
      <c r="C70" s="132"/>
    </row>
    <row r="71" spans="3:7" ht="13.5" hidden="1" thickBot="1">
      <c r="C71" s="191">
        <f>IF(B11&gt;G50,B11*6%,(IF(B11&lt;=F49,0,IF(AND(B11&gt;F49,B11&lt;=G49),B11*2%-(F49-(B11-(B11*2%))),IF(AND(B11&gt;F50,B11&lt;=G50),B11*6%-(H50-(B11-(B11*6%))),B11*2%)))))</f>
        <v>0</v>
      </c>
      <c r="E71" s="135" t="s">
        <v>42</v>
      </c>
      <c r="G71" s="172"/>
    </row>
    <row r="72" spans="3:7" ht="16.5" hidden="1" thickBot="1">
      <c r="C72" s="191">
        <f>IF(C11&gt;G50,C11*6%,(IF(C11&lt;=F49,0,IF(AND(C11&gt;F49,C11&lt;=G49),C11*2%-(F49-(C11-(C11*2%))),IF(AND(C11&gt;F50,C11&lt;=G50),C11*6%-(H50-(C11-(C11*6%))),C11*2%)))))</f>
        <v>0</v>
      </c>
      <c r="E72" s="98">
        <f>IF(G24&gt;G51,G24*2%,(IF(G24&lt;=F50,0,G24-F50)))+IF(E24&gt;G51,E24*2%,(IF(E24&lt;=F50,0,E24-F50)))+IF(D24&gt;G51,D24*2%,(IF(D24&lt;=F50,0,D24-F50)))</f>
        <v>0</v>
      </c>
      <c r="G72" s="172"/>
    </row>
    <row r="73" spans="3:7" ht="13.5" hidden="1" thickBot="1">
      <c r="C73" s="191">
        <f>IF(D11&gt;G50,D11*6%,(IF(D11&lt;=F49,0,IF(AND(D11&gt;F49,D11&lt;=G49),D11*2%-(F49-(D11-(D11*2%))),IF(AND(D11&gt;F50,D11&lt;=G50),D11*6%-(H50-(D11-(D11*6%))),D11*2%)))))</f>
        <v>0</v>
      </c>
      <c r="G73" s="172"/>
    </row>
    <row r="74" spans="3:5" ht="13.5" hidden="1" thickBot="1">
      <c r="C74" s="191">
        <f>IF(E11&gt;G50,E11*6%,(IF(E11&lt;=F49,0,IF(AND(E11&gt;F49,E11&lt;=G49),E11*2%-(F49-(E11-(E11*2%))),IF(AND(E11&gt;F50,E11&lt;=G50),E11*6%-(H50-(E11-(E11*6%))),E11*2%)))))</f>
        <v>0</v>
      </c>
      <c r="E74" s="136" t="s">
        <v>43</v>
      </c>
    </row>
    <row r="75" spans="3:7" ht="16.5" hidden="1" thickBot="1">
      <c r="C75" s="191">
        <f>IF(F11&gt;G50,F11*6%,(IF(F11&lt;=F49,0,IF(AND(F11&gt;F49,F11&lt;=G49),F11*2%-(F49-(F11-(F11*2%))),IF(AND(F11&gt;F50,F11&lt;=G50),F11*6%-(H50-(F11-(F11*6%))),F11*2%)))))</f>
        <v>0</v>
      </c>
      <c r="E75" s="193">
        <f>IF(G28&gt;G51,G28*2%,(IF(G28&lt;=F50,0,G28-F50)))+IF(E28&gt;G51,E28*2%,(IF(E28&lt;=F50,0,E28-F50)))+IF(D28&gt;G51,D28*2%,(IF(D28&lt;=F50,0,D28-F50)))</f>
        <v>0</v>
      </c>
      <c r="G75" s="172"/>
    </row>
    <row r="76" ht="13.5" hidden="1" thickBot="1">
      <c r="C76" s="191">
        <f>IF(G11&gt;G50,G11*6%,(IF(G11&lt;=F49,0,IF(AND(G11&gt;F49,G11&lt;=G49),G11*2%-(F49-(G11-(G11*2%))),IF(AND(G11&gt;F50,G11&lt;=G50),G11*6%-(H50-(G11-(G11*6%))),G11*2%)))))</f>
        <v>0</v>
      </c>
    </row>
    <row r="77" spans="2:3" ht="18.75" hidden="1" thickBot="1">
      <c r="B77" s="140" t="s">
        <v>41</v>
      </c>
      <c r="C77" s="192">
        <f>SUM(C71:C76)</f>
        <v>0</v>
      </c>
    </row>
    <row r="78" ht="13.5" hidden="1" thickBot="1"/>
    <row r="79" spans="2:4" ht="16.5" hidden="1" thickBot="1">
      <c r="B79" s="301" t="s">
        <v>44</v>
      </c>
      <c r="C79" s="302"/>
      <c r="D79" s="303"/>
    </row>
    <row r="80" ht="12.75" hidden="1">
      <c r="C80" s="194">
        <f>IF(G8&gt;G50,G8*6%,(IF(G8&lt;=F49,0,IF(AND(G8&gt;F49,G8&lt;=G49),G8*2%-(F49-(G8-(G8*2%))),IF(AND(G8&gt;F50,G8&lt;=G50),G8*6%-(H50-(G8-(G8*6%))),G8*2%)))))</f>
        <v>0</v>
      </c>
    </row>
    <row r="81" ht="13.5" hidden="1" thickBot="1">
      <c r="C81" s="195">
        <f>IF(E8&gt;G50,E8*6%,(IF(E8&lt;=F49,0,IF(AND(E8&gt;F49,E8&lt;=G49),E8*2%-(F49-(E8-(E8*2%))),IF(AND(E8&gt;F50,E8&lt;=G50),E8*6%-(H50-(E8-(E8*6%))),E8*2%)))))</f>
        <v>0</v>
      </c>
    </row>
    <row r="82" spans="3:5" ht="16.5" hidden="1" thickBot="1">
      <c r="C82" s="196">
        <f>IF(D8&gt;G50,D8*6%,(IF(D8&lt;=F49,0,IF(AND(D8&gt;F49,D8&lt;=G49),D8*2%-(F49-(D8-(D8*2%))),IF(AND(D8&gt;F50,D8&lt;=G50),D8*6%-(H50-(D8-(D8*6%))),D8*2%)))))</f>
        <v>0</v>
      </c>
      <c r="E82" s="223" t="s">
        <v>35</v>
      </c>
    </row>
    <row r="83" spans="2:5" ht="18.75" hidden="1" thickBot="1">
      <c r="B83" s="148" t="s">
        <v>41</v>
      </c>
      <c r="C83" s="197">
        <f>SUM(C80:C82)</f>
        <v>0</v>
      </c>
      <c r="E83" s="166">
        <f>C77+C83</f>
        <v>0</v>
      </c>
    </row>
    <row r="84" ht="12.75" hidden="1"/>
    <row r="85" ht="12.75" hidden="1"/>
    <row r="86" ht="12.75" hidden="1"/>
    <row r="87" ht="13.5" hidden="1" thickBot="1"/>
    <row r="88" spans="3:5" ht="13.5" hidden="1" thickBot="1">
      <c r="C88" s="345" t="s">
        <v>45</v>
      </c>
      <c r="D88" s="346"/>
      <c r="E88" s="92">
        <f>DEDUCCIONES!E38</f>
        <v>94854</v>
      </c>
    </row>
    <row r="89" ht="13.5" hidden="1" thickBot="1"/>
    <row r="90" spans="4:5" ht="16.5" hidden="1" thickBot="1">
      <c r="D90" s="91" t="s">
        <v>46</v>
      </c>
      <c r="E90" s="163">
        <f>C48*15%</f>
        <v>0</v>
      </c>
    </row>
    <row r="91" spans="4:5" ht="16.5" hidden="1" thickBot="1">
      <c r="D91" s="91" t="s">
        <v>47</v>
      </c>
      <c r="E91" s="163">
        <f>IF(C48&lt;=E88,C48*15%,E88*15%)</f>
        <v>0</v>
      </c>
    </row>
    <row r="92" ht="13.5" hidden="1" thickBot="1">
      <c r="E92" s="1"/>
    </row>
    <row r="93" spans="4:5" ht="18.75" hidden="1" thickBot="1">
      <c r="D93" s="91" t="s">
        <v>49</v>
      </c>
      <c r="E93" s="164">
        <f>IF(G5=1,E91,E90)</f>
        <v>0</v>
      </c>
    </row>
    <row r="94" ht="12.75" hidden="1"/>
    <row r="95" ht="12.75" hidden="1"/>
    <row r="96" ht="14.25" thickBot="1" thickTop="1">
      <c r="E96" s="1"/>
    </row>
    <row r="97" spans="2:7" ht="36" customHeight="1" thickBot="1" thickTop="1">
      <c r="B97" s="295" t="s">
        <v>62</v>
      </c>
      <c r="C97" s="296"/>
      <c r="D97" s="297"/>
      <c r="E97" s="298">
        <f>C48-C55-C44+(G2-C48)</f>
        <v>0</v>
      </c>
      <c r="F97" s="299"/>
      <c r="G97" s="300"/>
    </row>
    <row r="98" ht="14.25" thickBot="1" thickTop="1"/>
    <row r="99" ht="13.5" hidden="1" thickBot="1"/>
    <row r="100" spans="2:7" ht="21.75" hidden="1" thickBot="1" thickTop="1">
      <c r="B100" s="355" t="s">
        <v>67</v>
      </c>
      <c r="C100" s="356"/>
      <c r="D100" s="356"/>
      <c r="E100" s="357"/>
      <c r="F100" s="323"/>
      <c r="G100" s="323"/>
    </row>
    <row r="101" spans="2:7" ht="16.5" hidden="1" thickBot="1">
      <c r="B101" s="161" t="s">
        <v>5</v>
      </c>
      <c r="C101" s="161" t="s">
        <v>8</v>
      </c>
      <c r="D101" s="162" t="s">
        <v>9</v>
      </c>
      <c r="E101" s="161" t="s">
        <v>58</v>
      </c>
      <c r="F101" s="55"/>
      <c r="G101" s="130" t="s">
        <v>5</v>
      </c>
    </row>
    <row r="102" spans="1:7" ht="16.5" hidden="1" thickBot="1">
      <c r="A102" s="29">
        <f>G102</f>
        <v>14095</v>
      </c>
      <c r="B102" s="64" t="s">
        <v>1</v>
      </c>
      <c r="C102" s="65">
        <f>G102</f>
        <v>14095</v>
      </c>
      <c r="D102" s="66">
        <v>0</v>
      </c>
      <c r="E102" s="67">
        <f aca="true" t="shared" si="3" ref="E102:E107">C102*D102</f>
        <v>0</v>
      </c>
      <c r="G102" s="59">
        <f>5*DEDUCCIONES!E31</f>
        <v>14095</v>
      </c>
    </row>
    <row r="103" spans="1:7" ht="16.5" hidden="1" thickBot="1">
      <c r="A103" s="30">
        <f>IF(C51&gt;=G103,G102,C51-G102)</f>
        <v>-14095</v>
      </c>
      <c r="B103" s="68" t="s">
        <v>2</v>
      </c>
      <c r="C103" s="69">
        <f>IF(A103&lt;=0,0,A103)</f>
        <v>0</v>
      </c>
      <c r="D103" s="70">
        <v>0.1</v>
      </c>
      <c r="E103" s="71">
        <f t="shared" si="3"/>
        <v>0</v>
      </c>
      <c r="G103" s="60">
        <f>G102*2</f>
        <v>28190</v>
      </c>
    </row>
    <row r="104" spans="1:7" ht="16.5" hidden="1" thickBot="1">
      <c r="A104" s="30">
        <f>IF(C51&gt;=G104,G102,C51-G103)</f>
        <v>-28190</v>
      </c>
      <c r="B104" s="72" t="s">
        <v>3</v>
      </c>
      <c r="C104" s="73">
        <f>IF(A104&lt;=0,0,A104)</f>
        <v>0</v>
      </c>
      <c r="D104" s="74">
        <v>0.15</v>
      </c>
      <c r="E104" s="75">
        <f t="shared" si="3"/>
        <v>0</v>
      </c>
      <c r="G104" s="61">
        <f>G102*3</f>
        <v>42285</v>
      </c>
    </row>
    <row r="105" spans="1:7" ht="16.5" hidden="1" thickBot="1">
      <c r="A105" s="30">
        <f>IF(C51&gt;=G105,G105-G104,C51-G104)</f>
        <v>-42285</v>
      </c>
      <c r="B105" s="76" t="s">
        <v>13</v>
      </c>
      <c r="C105" s="77">
        <f>IF(A105&lt;=0,0,A105)</f>
        <v>0</v>
      </c>
      <c r="D105" s="78">
        <v>0.2</v>
      </c>
      <c r="E105" s="79">
        <f t="shared" si="3"/>
        <v>0</v>
      </c>
      <c r="G105" s="62">
        <f>50*DEDUCCIONES!E31</f>
        <v>140950</v>
      </c>
    </row>
    <row r="106" spans="1:7" ht="16.5" hidden="1" thickBot="1">
      <c r="A106" s="30">
        <f>IF(C51&gt;=G106,G106-G105,C51-G105)</f>
        <v>-140950</v>
      </c>
      <c r="B106" s="80" t="s">
        <v>14</v>
      </c>
      <c r="C106" s="81">
        <f>IF(A106&lt;=0,0,A106)</f>
        <v>0</v>
      </c>
      <c r="D106" s="82">
        <v>0.22</v>
      </c>
      <c r="E106" s="83">
        <f t="shared" si="3"/>
        <v>0</v>
      </c>
      <c r="G106" s="63">
        <f>100*DEDUCCIONES!E31</f>
        <v>281900</v>
      </c>
    </row>
    <row r="107" spans="1:5" ht="16.5" hidden="1" thickBot="1">
      <c r="A107" s="31">
        <f>IF(C51&gt;G106,C51-G106,0)</f>
        <v>0</v>
      </c>
      <c r="B107" s="84" t="s">
        <v>15</v>
      </c>
      <c r="C107" s="85">
        <f>IF(A107&lt;=0,0,A107)</f>
        <v>0</v>
      </c>
      <c r="D107" s="86">
        <v>0.25</v>
      </c>
      <c r="E107" s="156">
        <f t="shared" si="3"/>
        <v>0</v>
      </c>
    </row>
    <row r="108" spans="3:7" ht="22.5" hidden="1" thickBot="1">
      <c r="C108" s="358" t="s">
        <v>37</v>
      </c>
      <c r="D108" s="359"/>
      <c r="E108" s="209">
        <f>SUM(E103:E107)</f>
        <v>0</v>
      </c>
      <c r="F108" s="309"/>
      <c r="G108" s="309"/>
    </row>
    <row r="109" spans="3:7" ht="22.5" hidden="1" thickBot="1">
      <c r="C109" s="328" t="s">
        <v>69</v>
      </c>
      <c r="D109" s="329"/>
      <c r="E109" s="215">
        <f>DEDUCCIONES!E49</f>
        <v>0</v>
      </c>
      <c r="F109" s="208"/>
      <c r="G109" s="208"/>
    </row>
    <row r="110" spans="2:6" ht="18.75" customHeight="1" hidden="1" thickBot="1">
      <c r="B110" s="330" t="s">
        <v>68</v>
      </c>
      <c r="C110" s="331"/>
      <c r="D110" s="332"/>
      <c r="E110" s="212">
        <f>E108-DEDUCCIONES!E49</f>
        <v>0</v>
      </c>
      <c r="F110" s="213">
        <f>C44</f>
        <v>0</v>
      </c>
    </row>
    <row r="111" spans="2:6" ht="18.75" customHeight="1" hidden="1" thickBot="1">
      <c r="B111" s="22"/>
      <c r="C111" s="22"/>
      <c r="D111" s="22"/>
      <c r="E111" s="199"/>
      <c r="F111" s="199"/>
    </row>
    <row r="112" spans="2:7" ht="18.75" customHeight="1" thickBot="1">
      <c r="B112" s="360" t="s">
        <v>93</v>
      </c>
      <c r="C112" s="361"/>
      <c r="D112" s="238">
        <f>C51</f>
        <v>0</v>
      </c>
      <c r="E112" s="324" t="s">
        <v>92</v>
      </c>
      <c r="F112" s="325"/>
      <c r="G112" s="206">
        <f>C51-C52</f>
        <v>0</v>
      </c>
    </row>
    <row r="113" spans="2:4" ht="18.75" customHeight="1" thickBot="1">
      <c r="B113" s="326" t="s">
        <v>94</v>
      </c>
      <c r="C113" s="327"/>
      <c r="D113" s="239">
        <f>DEDUCCIONES!E20</f>
        <v>0</v>
      </c>
    </row>
    <row r="114" spans="2:4" ht="18.75" customHeight="1" thickBot="1">
      <c r="B114" s="236"/>
      <c r="C114" s="236"/>
      <c r="D114" s="237"/>
    </row>
    <row r="115" spans="2:7" ht="18" customHeight="1" thickBot="1" thickTop="1">
      <c r="B115" s="353" t="s">
        <v>79</v>
      </c>
      <c r="C115" s="354"/>
      <c r="D115" s="354"/>
      <c r="E115" s="354"/>
      <c r="F115" s="354"/>
      <c r="G115" s="226" t="s">
        <v>80</v>
      </c>
    </row>
    <row r="116" spans="2:7" ht="21" customHeight="1" thickBot="1" thickTop="1">
      <c r="B116" s="246" t="s">
        <v>96</v>
      </c>
      <c r="C116" s="352" t="s">
        <v>83</v>
      </c>
      <c r="D116" s="352"/>
      <c r="E116" s="350" t="s">
        <v>82</v>
      </c>
      <c r="F116" s="351"/>
      <c r="G116" s="227" t="s">
        <v>81</v>
      </c>
    </row>
    <row r="117" spans="2:7" ht="24" customHeight="1" thickBot="1" thickTop="1">
      <c r="B117" s="240">
        <f>E83</f>
        <v>0</v>
      </c>
      <c r="C117" s="347">
        <f>E110</f>
        <v>0</v>
      </c>
      <c r="D117" s="347"/>
      <c r="E117" s="348">
        <f>F110</f>
        <v>0</v>
      </c>
      <c r="F117" s="349"/>
      <c r="G117" s="235">
        <f>E117-B117</f>
        <v>0</v>
      </c>
    </row>
    <row r="118" ht="13.5" thickTop="1"/>
    <row r="120" ht="12.75" hidden="1">
      <c r="G120" s="1">
        <f>E108-DEDUCCIONES!E28</f>
        <v>0</v>
      </c>
    </row>
  </sheetData>
  <sheetProtection password="E71E" sheet="1" objects="1" scenarios="1"/>
  <mergeCells count="45">
    <mergeCell ref="C117:D117"/>
    <mergeCell ref="E117:F117"/>
    <mergeCell ref="E116:F116"/>
    <mergeCell ref="C116:D116"/>
    <mergeCell ref="B115:F115"/>
    <mergeCell ref="B100:E100"/>
    <mergeCell ref="F100:G100"/>
    <mergeCell ref="C108:D108"/>
    <mergeCell ref="F108:G108"/>
    <mergeCell ref="B112:C112"/>
    <mergeCell ref="E112:F112"/>
    <mergeCell ref="B113:C113"/>
    <mergeCell ref="C109:D109"/>
    <mergeCell ref="B110:D110"/>
    <mergeCell ref="B4:F4"/>
    <mergeCell ref="B5:F5"/>
    <mergeCell ref="B27:G27"/>
    <mergeCell ref="B13:F13"/>
    <mergeCell ref="B23:G23"/>
    <mergeCell ref="C88:D88"/>
    <mergeCell ref="F39:G39"/>
    <mergeCell ref="C39:D39"/>
    <mergeCell ref="C44:D44"/>
    <mergeCell ref="C22:E22"/>
    <mergeCell ref="B18:F18"/>
    <mergeCell ref="B17:F17"/>
    <mergeCell ref="B30:E30"/>
    <mergeCell ref="F30:G30"/>
    <mergeCell ref="C26:E26"/>
    <mergeCell ref="B97:D97"/>
    <mergeCell ref="E97:G97"/>
    <mergeCell ref="B79:D79"/>
    <mergeCell ref="C65:D65"/>
    <mergeCell ref="E48:F48"/>
    <mergeCell ref="B57:E57"/>
    <mergeCell ref="F44:G44"/>
    <mergeCell ref="B41:E41"/>
    <mergeCell ref="F41:G41"/>
    <mergeCell ref="C1:E1"/>
    <mergeCell ref="B12:F12"/>
    <mergeCell ref="B2:F2"/>
    <mergeCell ref="B10:F10"/>
    <mergeCell ref="B7:F7"/>
    <mergeCell ref="B15:F15"/>
    <mergeCell ref="B6:F6"/>
  </mergeCells>
  <dataValidations count="24">
    <dataValidation allowBlank="1" showInputMessage="1" showErrorMessage="1" promptTitle="B.P.C." prompt="Ingresar el valor actual de la Base de Prestaciones y Contribuciones, decretada por el Poder Ejecutivo" sqref="F54"/>
    <dataValidation type="whole" allowBlank="1" showInputMessage="1" showErrorMessage="1" sqref="E110:E111">
      <formula1>0</formula1>
      <formula2>1E+32</formula2>
    </dataValidation>
    <dataValidation type="whole" allowBlank="1" showInputMessage="1" showErrorMessage="1" errorTitle="Dato no válido" error="Solo podrás ingresar números enteros, sin decimales. Tampoco digites puntos o comas." sqref="G13:G18">
      <formula1>0</formula1>
      <formula2>1E+33</formula2>
    </dataValidation>
    <dataValidation type="whole" allowBlank="1" showInputMessage="1" showErrorMessage="1" sqref="G7">
      <formula1>0</formula1>
      <formula2>1E+33</formula2>
    </dataValidation>
    <dataValidation type="whole" allowBlank="1" showInputMessage="1" showErrorMessage="1" promptTitle="PASIVIDAD" prompt="DIGITA AQUÍ DONDE ESTAS PARADO, EL IMPORTE DE TU PASIVIDAD NOMINAL, SIN DECIMALES Y SIN AGREGAR PUNTOS O COMAS. " sqref="G25">
      <formula1>0</formula1>
      <formula2>1E+37</formula2>
    </dataValidation>
    <dataValidation type="whole" allowBlank="1" showInputMessage="1" showErrorMessage="1" promptTitle="SUELDO" prompt="DIGITÁ AQUÍ DONDE ESTAS POSICIONADO, TU SUELDO NOMINAL O BRUTO SIN RESTARLE NINGUNA PARTIDA, (VER HOJA GUIA TRABAJADOR.&#10;INGRESALO SIN DECIMALES Y SIN AGREGAR PUNTOS O COMAS." errorTitle="Dato no válido" error="Solo podrás ingresar números enteros, sin decimales. Tampoco digites puntos o comas." sqref="G3">
      <formula1>0</formula1>
      <formula2>1E+36</formula2>
    </dataValidation>
    <dataValidation type="whole" allowBlank="1" showInputMessage="1" showErrorMessage="1" promptTitle="PENSION" prompt="DIGITAR EL IMPORTE DE TU PENSIÓN NOMINAL, SIN DECIMALES. TAMPOCO DIGITES PUNTOS O COMAS.&#10;EN CASO DE TENER MAS DE UNA PENSIÓN, INGRESAR UNA POR CELDA.&#10;VER HOJA DE GUIA PENSIÓN." errorTitle="Dato no válido." error="Solo podras ingresar números enteros, sin decimales, puntos o comas" sqref="G28">
      <formula1>0</formula1>
      <formula2>1E+37</formula2>
    </dataValidation>
    <dataValidation type="whole" allowBlank="1" showInputMessage="1" showErrorMessage="1" promptTitle="JUBILACIÓN" prompt="DIGITAR AQUÍ, EL IMPORTE DE TU JUBILACIÓN NOMINAL, SIN DECIMALES Y SIN AGREGAR PUNTOS O COMAS. &#10;EN CASO DE TENER MAS DE UNA JUBILACIÓN, INGRESAR UNA JUBILACIÓN POR CELDA.&#10;VER HOJA DE GUIA JUBILACIÓN." errorTitle="Dato no válido" error="Solo podras ingresar números enteros, sin decimales, puntos o comas." sqref="G24">
      <formula1>0</formula1>
      <formula2>1E+37</formula2>
    </dataValidation>
    <dataValidation type="whole" allowBlank="1" showInputMessage="1" showErrorMessage="1" promptTitle="BRUTO SIN PARTIDAS NO GRAVADAS" prompt="Ingresá tu SUELDO NOMINAL restandole al mismo las partidas no gravadas por el B.P.S. Por ejemplo: CUOTA MUTUAL, HOGAR CONSTITUIDO, PRIMA POR NACIMIENTO, y otros." errorTitle="Dato no válido" error="Debes ingresar un número entero, sin decimilas, ni comas ni puntos." sqref="G9">
      <formula1>0</formula1>
      <formula2>1E+33</formula2>
    </dataValidation>
    <dataValidation type="whole" allowBlank="1" showInputMessage="1" showErrorMessage="1" promptTitle="BRUTO SIN PARTIDAS NO GRAVADAS" prompt="Ingresá tu SUELDO NOMINAL restandole al mismo las partidas no gravadas por el B.P.S. Por ejemplo: TICKETS ALIMENTACIÒN, TICKETS TRANSPORTE,  SEGUNDO AGUINALDO y otros, (ver hoja GUIA TRABAJADOR). &#10;Ingresá el monto sin decimales, puntos o comas." errorTitle="Dato no válido" error="Debes ingresar un número entero, sin decimilas, ni comas ni puntos." sqref="G11">
      <formula1>0</formula1>
      <formula2>1E+33</formula2>
    </dataValidation>
    <dataValidation type="whole" allowBlank="1" showInputMessage="1" showErrorMessage="1" promptTitle="BRUTO SIN PARTIDAS NO GRAVADAS" prompt="Ingresá tu SUELDO NOMINAL restandole al mismo las partidas no gravadas por el B.P.S. Por ejemplo: CUOTA MUTUAL, HOGAR CONSTITUIDO, PRIMA POR NACIMIENTO, y otros, (VER HOJA GUIA TRABAJADOR). Ingresalo sin decimales, puntos o comas." errorTitle="Dato no válido" error="Debes ingresar un número entero, sin decimilas, ni comas ni puntos." sqref="G8">
      <formula1>0</formula1>
      <formula2>1E+33</formula2>
    </dataValidation>
    <dataValidation type="whole" allowBlank="1" showInputMessage="1" showErrorMessage="1" promptTitle="APORTES a CAJA de PROFESIONALES " prompt="Ingresar el aporte mensual a la CAJA DE JUBILACIONES y PENSIONES DE PROFESIONALES UNIVERSITARIOS." errorTitle="Dato no válido" error="Debe ingresar un número entero." sqref="C20">
      <formula1>1</formula1>
      <formula2>1000000000000000000</formula2>
    </dataValidation>
    <dataValidation type="whole" allowBlank="1" showInputMessage="1" showErrorMessage="1" promptTitle="REINTEGROS CAJA PROFESIONAL" prompt="Ingresar el importe mensual de los REINTEGROS de CAJA DE JUBILACIONES Y PENSIONES DE PROFESIONALES UNIVERSITARIOS." errorTitle="Dato no válido" error="Ingresar un número entero, sin puntos ni comas." sqref="F20">
      <formula1>1</formula1>
      <formula2>10000000000000000000</formula2>
    </dataValidation>
    <dataValidation type="whole" allowBlank="1" showInputMessage="1" showErrorMessage="1" promptTitle="FONDO DE SOLIDARIDAD" prompt="Ingresar la cifra anual que se paga por concepto de Fondo de Solidaridad. En caso de los Técnicos de Administración es la mitad de una B.P.C." errorTitle="Dato no válido" error="Debe ingresar un número entero." sqref="C19">
      <formula1>1</formula1>
      <formula2>1000000000000000000</formula2>
    </dataValidation>
    <dataValidation type="whole" allowBlank="1" showInputMessage="1" showErrorMessage="1" promptTitle="ADICIONAL F.de SOLIDARIDAD" prompt="Ingresar el importe anual por concepto de adicional del FONDO de SOLIDARIDAD" errorTitle="Dato no válido" error="Ingresar un número entero" sqref="F19">
      <formula1>1</formula1>
      <formula2>10000000000000000000</formula2>
    </dataValidation>
    <dataValidation type="whole" allowBlank="1" showInputMessage="1" showErrorMessage="1" promptTitle="MULTIEMPLEO PUBLICO" prompt="Registrar un sueldo por empresa y por celda." errorTitle="Dato no válidoc" error="Debes ingresar un número entero, sin puntos ni comas." sqref="D8:E8">
      <formula1>0</formula1>
      <formula2>1000000000000000000</formula2>
    </dataValidation>
    <dataValidation type="whole" allowBlank="1" showInputMessage="1" showErrorMessage="1" promptTitle="MULTIEMPLEO PRIVADO" prompt="Registrar un sueldo por empresa y por celda." errorTitle="Dato no válido" error="Tienes que ingresar un número entero, sin puntos ni comas." sqref="B11:F11">
      <formula1>0</formula1>
      <formula2>1E+22</formula2>
    </dataValidation>
    <dataValidation type="whole" allowBlank="1" showInputMessage="1" showErrorMessage="1" promptTitle="MULTI-JUBILACIÓN" prompt="Registrar una jubilación por celda." errorTitle="Dato no válido" error="Ingresar un número entero, sin comas ni puntos." sqref="D24:E24">
      <formula1>0</formula1>
      <formula2>1000000000000000000</formula2>
    </dataValidation>
    <dataValidation type="whole" allowBlank="1" showInputMessage="1" showErrorMessage="1" promptTitle="MULTI-PENSIÓN" prompt="Ingresar una pensión por celda" errorTitle="Dato no válido" error="Ingresar un número entero, sin puntos ni comas." sqref="D28:E28">
      <formula1>0</formula1>
      <formula2>10000000000000000</formula2>
    </dataValidation>
    <dataValidation type="whole" allowBlank="1" showInputMessage="1" showErrorMessage="1" promptTitle="REGIMEN NUEVO O DE TRANSICIÓN" prompt="Se debe marcar 1 en caso de NUEVO REGIMEN.&#10;Se debe marcar 2 en caso de REGIMEN de TRANSICIÓN." errorTitle="Dato no válido" error="Solo se puede ingresar el valor 1 o el valor 2" sqref="G5">
      <formula1>1</formula1>
      <formula2>2</formula2>
    </dataValidation>
    <dataValidation type="whole" allowBlank="1" showInputMessage="1" showErrorMessage="1" sqref="G26">
      <formula1>0</formula1>
      <formula2>1E+37</formula2>
    </dataValidation>
    <dataValidation type="whole" allowBlank="1" showInputMessage="1" showErrorMessage="1" promptTitle="SUELDO NOMINAL" prompt="DEBE INGRESAR EL SUELDO NOMINAL SIN RESTAR NINGUNA PARTIDA. (VER GUIA TRABAJADOR)" errorTitle="Dato no válido" error="Debe ingresar un número entero, sin comas ni puntos." sqref="G2">
      <formula1>0</formula1>
      <formula2>1E+23</formula2>
    </dataValidation>
    <dataValidation type="whole" allowBlank="1" showInputMessage="1" showErrorMessage="1" promptTitle="HIJOS MENORES DE 18 AÑOS" prompt="DIGITÁ AQUÍ DONDE ESTAS POSICIONADO, 1 SI TENES HIJOS MENORES DE 18 AÑOS O DISCAPACITADOS DE CUALQUIER EDAD A TU CARGO. DE LO CONTRARIO NO DIGITAR NADA." errorTitle="Dato no válido" error="Solo podrás ingresar 1 o 0." sqref="G4">
      <formula1>0</formula1>
      <formula2>1</formula2>
    </dataValidation>
    <dataValidation type="whole" allowBlank="1" showInputMessage="1" showErrorMessage="1" promptTitle="FONASA PARA TU CÓNYUGE/CONCUBINO" prompt="Si tu cónyuge o concubino no tiene derecho al FONASA y además tú tienes 1 o más hijos menores de 18 años o discapacitados de cualquier edad a TU CARGO, sean hijos propios o solo de tu cónyuge, ingresa el número 1; de lo contrario no ingreses nada." errorTitle="Dato no válido" error="Solo se puede ingresar el valor 1 o el valor 2" sqref="G6">
      <formula1>0</formula1>
      <formula2>1</formula2>
    </dataValidation>
  </dataValidations>
  <printOptions/>
  <pageMargins left="0.13" right="0.11" top="0.12" bottom="0.12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PageLayoutView="0" workbookViewId="0" topLeftCell="B1">
      <selection activeCell="D24" sqref="D24"/>
    </sheetView>
  </sheetViews>
  <sheetFormatPr defaultColWidth="11.421875" defaultRowHeight="12.75"/>
  <cols>
    <col min="1" max="1" width="13.7109375" style="0" hidden="1" customWidth="1"/>
    <col min="2" max="2" width="15.00390625" style="0" customWidth="1"/>
    <col min="3" max="3" width="12.421875" style="0" customWidth="1"/>
    <col min="4" max="4" width="23.140625" style="0" customWidth="1"/>
    <col min="5" max="5" width="21.421875" style="0" customWidth="1"/>
    <col min="6" max="6" width="14.421875" style="0" bestFit="1" customWidth="1"/>
  </cols>
  <sheetData>
    <row r="1" spans="2:6" ht="24" customHeight="1" thickBot="1">
      <c r="B1" s="376" t="s">
        <v>23</v>
      </c>
      <c r="C1" s="377"/>
      <c r="D1" s="377"/>
      <c r="E1" s="377"/>
      <c r="F1" s="378"/>
    </row>
    <row r="2" ht="13.5" thickBot="1"/>
    <row r="3" spans="2:4" ht="19.5" customHeight="1" thickBot="1">
      <c r="B3" s="380" t="s">
        <v>10</v>
      </c>
      <c r="C3" s="381"/>
      <c r="D3" s="382"/>
    </row>
    <row r="4" spans="2:5" ht="18.75" thickBot="1">
      <c r="B4" s="389" t="s">
        <v>57</v>
      </c>
      <c r="C4" s="390"/>
      <c r="D4" s="391"/>
      <c r="E4" s="200">
        <f>(E31*13)/12</f>
        <v>3053.9166666666665</v>
      </c>
    </row>
    <row r="5" spans="2:5" ht="18.75" hidden="1" thickBot="1">
      <c r="B5" s="214"/>
      <c r="C5" s="214"/>
      <c r="D5" s="214"/>
      <c r="E5" s="200"/>
    </row>
    <row r="6" ht="16.5" hidden="1" thickBot="1">
      <c r="E6" s="163">
        <f>(1775*6.5)/12</f>
        <v>961.4583333333334</v>
      </c>
    </row>
    <row r="7" spans="2:4" ht="19.5" customHeight="1" hidden="1" thickBot="1">
      <c r="B7" s="386" t="s">
        <v>38</v>
      </c>
      <c r="C7" s="387"/>
      <c r="D7" s="388"/>
    </row>
    <row r="8" spans="2:5" ht="18.75" hidden="1" thickBot="1">
      <c r="B8" s="383" t="s">
        <v>25</v>
      </c>
      <c r="C8" s="384"/>
      <c r="D8" s="385"/>
      <c r="E8" s="201">
        <f>E31</f>
        <v>2819</v>
      </c>
    </row>
    <row r="9" spans="2:5" ht="13.5" customHeight="1" thickBot="1">
      <c r="B9" s="198"/>
      <c r="C9" s="198"/>
      <c r="D9" s="198"/>
      <c r="E9" s="199"/>
    </row>
    <row r="10" spans="2:5" ht="21" thickBot="1">
      <c r="B10" s="395" t="s">
        <v>10</v>
      </c>
      <c r="C10" s="396"/>
      <c r="D10" s="397"/>
      <c r="E10" s="199"/>
    </row>
    <row r="11" spans="2:5" ht="18.75" thickBot="1">
      <c r="B11" s="392" t="s">
        <v>59</v>
      </c>
      <c r="C11" s="393"/>
      <c r="D11" s="394"/>
      <c r="E11" s="202">
        <f>(E31*26)/12</f>
        <v>6107.833333333333</v>
      </c>
    </row>
    <row r="12" ht="13.5" hidden="1" thickBot="1"/>
    <row r="13" spans="1:7" ht="16.5" hidden="1" thickBot="1">
      <c r="A13" s="366" t="s">
        <v>24</v>
      </c>
      <c r="B13" s="379"/>
      <c r="C13" s="367"/>
      <c r="E13" s="366" t="s">
        <v>26</v>
      </c>
      <c r="F13" s="379"/>
      <c r="G13" s="367"/>
    </row>
    <row r="14" spans="2:6" ht="18.75" hidden="1" thickBot="1">
      <c r="B14" s="51">
        <f>IF('IRPF ÚNICO EMPLEO'!G2=0,0,('IRPF ÚNICO EMPLEO'!E93+'IRPF ÚNICO EMPLEO'!C49+'IRPF ÚNICO EMPLEO'!C47+('IRPF ÚNICO EMPLEO'!C19/12)+('IRPF ÚNICO EMPLEO'!F19/12)+'IRPF ÚNICO EMPLEO'!C20+'IRPF ÚNICO EMPLEO'!F20+('IRPF ÚNICO EMPLEO'!G13*DEDUCCIONES!E4)+('IRPF ÚNICO EMPLEO'!G15*E11)))</f>
        <v>0</v>
      </c>
      <c r="E14" s="90">
        <f>IF('IRPF ÚNICO EMPLEO'!A24&gt;DEDUCCIONES!E35,'IRPF ÚNICO EMPLEO'!A24*1%,'IRPF ÚNICO EMPLEO'!A24*3%)</f>
        <v>0</v>
      </c>
      <c r="F14" s="53">
        <f>IF('IRPF ÚNICO EMPLEO'!A24&lt;=0,0,IF(AND('IRPF ÚNICO EMPLEO'!A28&lt;=0,B14&lt;=0),F17,IF(AND('IRPF ÚNICO EMPLEO'!A28&lt;=0,DEDUCCIONES!B14&gt;0),E8+E14,DEDUCCIONES!F17)))</f>
        <v>0</v>
      </c>
    </row>
    <row r="15" spans="2:6" ht="18.75" hidden="1" thickBot="1">
      <c r="B15" s="51">
        <f>IF('IRPF ÚNICO EMPLEO'!G3=0,0,('IRPF ÚNICO EMPLEO'!E93+'IRPF ÚNICO EMPLEO'!C49+'IRPF ÚNICO EMPLEO'!C47+('IRPF ÚNICO EMPLEO'!C19/12)+('IRPF ÚNICO EMPLEO'!F19/12)+'IRPF ÚNICO EMPLEO'!C20+'IRPF ÚNICO EMPLEO'!F20+('IRPF ÚNICO EMPLEO'!G13*E6))+('IRPF ÚNICO EMPLEO'!G15*E11))</f>
        <v>0</v>
      </c>
      <c r="E15" s="93"/>
      <c r="F15" s="53"/>
    </row>
    <row r="16" ht="13.5" hidden="1" thickBot="1"/>
    <row r="17" spans="1:6" ht="16.5" hidden="1" thickBot="1">
      <c r="A17" s="89"/>
      <c r="C17" s="366" t="s">
        <v>27</v>
      </c>
      <c r="D17" s="367"/>
      <c r="E17" s="91">
        <f>IF('IRPF ÚNICO EMPLEO'!G3&lt;=0,('IRPF ÚNICO EMPLEO'!C19/12)+('IRPF ÚNICO EMPLEO'!F19/12)+'IRPF ÚNICO EMPLEO'!C20+'IRPF ÚNICO EMPLEO'!F20+'IRPF ÚNICO EMPLEO'!G13*DEDUCCIONES!E4+'IRPF ÚNICO EMPLEO'!G15*E11,0)</f>
        <v>0</v>
      </c>
      <c r="F17" s="92">
        <f>E17+E14+E8</f>
        <v>2819</v>
      </c>
    </row>
    <row r="18" spans="3:4" ht="21" hidden="1" thickBot="1">
      <c r="C18" s="368">
        <f>IF('IRPF ÚNICO EMPLEO'!A28&lt;=0,0,IF(AND('IRPF ÚNICO EMPLEO'!A24&lt;=0,B14&lt;=0),F17,IF(AND('IRPF ÚNICO EMPLEO'!A24&lt;=0,DEDUCCIONES!B14&gt;0),DEDUCCIONES!F17,0)))</f>
        <v>0</v>
      </c>
      <c r="D18" s="369"/>
    </row>
    <row r="19" spans="3:4" ht="21" thickBot="1">
      <c r="C19" s="43"/>
      <c r="D19" s="43"/>
    </row>
    <row r="20" spans="2:5" ht="20.25" customHeight="1" thickBot="1" thickTop="1">
      <c r="B20" s="372" t="s">
        <v>97</v>
      </c>
      <c r="C20" s="373"/>
      <c r="D20" s="373"/>
      <c r="E20" s="224">
        <f>B14+F14+C18</f>
        <v>0</v>
      </c>
    </row>
    <row r="21" ht="13.5" thickBot="1"/>
    <row r="22" spans="2:7" ht="13.5" thickBot="1">
      <c r="B22" s="48" t="s">
        <v>5</v>
      </c>
      <c r="C22" s="56" t="s">
        <v>19</v>
      </c>
      <c r="D22" s="48" t="s">
        <v>9</v>
      </c>
      <c r="E22" s="57" t="s">
        <v>58</v>
      </c>
      <c r="G22" s="58" t="s">
        <v>5</v>
      </c>
    </row>
    <row r="23" spans="1:7" ht="15">
      <c r="A23" s="44">
        <f>IF(E20&lt;=G23,E20,G23)</f>
        <v>0</v>
      </c>
      <c r="B23" s="103" t="s">
        <v>70</v>
      </c>
      <c r="C23" s="104">
        <f>IF(A23&lt;=0,0,A23)</f>
        <v>0</v>
      </c>
      <c r="D23" s="105">
        <v>0.1</v>
      </c>
      <c r="E23" s="106">
        <f>C23*D23</f>
        <v>0</v>
      </c>
      <c r="G23" s="123">
        <f>3*E31</f>
        <v>8457</v>
      </c>
    </row>
    <row r="24" spans="1:7" ht="15">
      <c r="A24" s="44">
        <f>IF(E20&gt;=G24,G24-G23,E20-G23)</f>
        <v>-8457</v>
      </c>
      <c r="B24" s="107" t="s">
        <v>71</v>
      </c>
      <c r="C24" s="108">
        <f>IF(A24&lt;=0,0,A24)</f>
        <v>0</v>
      </c>
      <c r="D24" s="109">
        <v>0.15</v>
      </c>
      <c r="E24" s="110">
        <f>C24*D24</f>
        <v>0</v>
      </c>
      <c r="G24" s="124">
        <f>8*E31</f>
        <v>22552</v>
      </c>
    </row>
    <row r="25" spans="1:7" ht="15">
      <c r="A25" s="44">
        <f>IF(E20&gt;=G25,G25-G24,E20-G24)</f>
        <v>-22552</v>
      </c>
      <c r="B25" s="111" t="s">
        <v>72</v>
      </c>
      <c r="C25" s="112">
        <f>IF(A25&lt;=0,0,A25)</f>
        <v>0</v>
      </c>
      <c r="D25" s="113">
        <v>0.2</v>
      </c>
      <c r="E25" s="114">
        <f>C25*D25</f>
        <v>0</v>
      </c>
      <c r="G25" s="125">
        <f>43*E31</f>
        <v>121217</v>
      </c>
    </row>
    <row r="26" spans="1:7" ht="15.75" thickBot="1">
      <c r="A26" s="44">
        <f>IF(E20&gt;=G26,G26-G25,E20-G25)</f>
        <v>-121217</v>
      </c>
      <c r="B26" s="115" t="s">
        <v>73</v>
      </c>
      <c r="C26" s="116">
        <f>IF(A26&lt;=0,0,A26)</f>
        <v>0</v>
      </c>
      <c r="D26" s="117">
        <v>0.22</v>
      </c>
      <c r="E26" s="118">
        <f>C26*D26</f>
        <v>0</v>
      </c>
      <c r="G26" s="126">
        <f>93*E31</f>
        <v>262167</v>
      </c>
    </row>
    <row r="27" spans="1:5" ht="15.75" thickBot="1">
      <c r="A27" s="44">
        <f>IF(E20&gt;G26,E20-G26,0)</f>
        <v>0</v>
      </c>
      <c r="B27" s="119" t="s">
        <v>74</v>
      </c>
      <c r="C27" s="120">
        <f>IF(A27&lt;=0,0,A27)</f>
        <v>0</v>
      </c>
      <c r="D27" s="121">
        <v>0.25</v>
      </c>
      <c r="E27" s="216">
        <f>C27*D27</f>
        <v>0</v>
      </c>
    </row>
    <row r="28" spans="2:5" ht="27.75" thickBot="1" thickTop="1">
      <c r="B28" s="122"/>
      <c r="C28" s="374" t="s">
        <v>23</v>
      </c>
      <c r="D28" s="375"/>
      <c r="E28" s="225">
        <f>SUM(E23:E27)</f>
        <v>0</v>
      </c>
    </row>
    <row r="29" ht="12.75" hidden="1"/>
    <row r="30" ht="13.5" thickBot="1"/>
    <row r="31" spans="4:5" ht="24" thickBot="1">
      <c r="D31" s="39" t="s">
        <v>4</v>
      </c>
      <c r="E31" s="87">
        <v>2819</v>
      </c>
    </row>
    <row r="32" ht="12.75" hidden="1"/>
    <row r="33" ht="12.75" hidden="1"/>
    <row r="34" ht="13.5" hidden="1" thickBot="1"/>
    <row r="35" spans="3:5" ht="21" hidden="1" thickBot="1">
      <c r="C35" s="370" t="s">
        <v>31</v>
      </c>
      <c r="D35" s="371"/>
      <c r="E35" s="88">
        <v>4678</v>
      </c>
    </row>
    <row r="36" ht="12.75" hidden="1"/>
    <row r="37" ht="13.5" thickBot="1"/>
    <row r="38" spans="4:5" ht="21.75" thickBot="1" thickTop="1">
      <c r="D38" s="167" t="s">
        <v>48</v>
      </c>
      <c r="E38" s="168">
        <v>94854</v>
      </c>
    </row>
    <row r="39" ht="13.5" hidden="1" thickTop="1"/>
    <row r="40" ht="13.5" thickTop="1"/>
    <row r="41" spans="2:5" ht="24.75" hidden="1" thickBot="1" thickTop="1">
      <c r="B41" s="364" t="s">
        <v>78</v>
      </c>
      <c r="C41" s="365"/>
      <c r="D41" s="365"/>
      <c r="E41" s="224">
        <f>B15</f>
        <v>0</v>
      </c>
    </row>
    <row r="42" ht="12.75" hidden="1"/>
    <row r="43" spans="2:7" ht="13.5" hidden="1" thickBot="1">
      <c r="B43" s="48" t="s">
        <v>5</v>
      </c>
      <c r="C43" s="56" t="s">
        <v>19</v>
      </c>
      <c r="D43" s="48" t="s">
        <v>9</v>
      </c>
      <c r="E43" s="57" t="s">
        <v>58</v>
      </c>
      <c r="G43" s="58" t="s">
        <v>5</v>
      </c>
    </row>
    <row r="44" spans="1:7" ht="15" hidden="1">
      <c r="A44" s="44">
        <f>IF(E41&lt;=G44,E41,G44)</f>
        <v>0</v>
      </c>
      <c r="B44" s="103" t="s">
        <v>1</v>
      </c>
      <c r="C44" s="104">
        <f>IF(A44&lt;=0,0,A44)</f>
        <v>0</v>
      </c>
      <c r="D44" s="105">
        <v>0.1</v>
      </c>
      <c r="E44" s="106">
        <f>C44*D44</f>
        <v>0</v>
      </c>
      <c r="G44" s="123">
        <f>5*E31</f>
        <v>14095</v>
      </c>
    </row>
    <row r="45" spans="1:7" ht="15" hidden="1">
      <c r="A45" s="1">
        <f>IF(E41&gt;=G45,G44,E41-G44)</f>
        <v>-14095</v>
      </c>
      <c r="B45" s="107" t="s">
        <v>2</v>
      </c>
      <c r="C45" s="108">
        <f>IF(A45&lt;=0,0,A45)</f>
        <v>0</v>
      </c>
      <c r="D45" s="109">
        <v>0.15</v>
      </c>
      <c r="E45" s="110">
        <f>C45*D45</f>
        <v>0</v>
      </c>
      <c r="G45" s="124">
        <f>10*E31</f>
        <v>28190</v>
      </c>
    </row>
    <row r="46" spans="1:7" ht="15" hidden="1">
      <c r="A46" s="1">
        <f>IF(E41&gt;=G46,G46-G45,E41-G45)</f>
        <v>-28190</v>
      </c>
      <c r="B46" s="111" t="s">
        <v>20</v>
      </c>
      <c r="C46" s="112">
        <f>IF(A46&lt;=0,0,A46)</f>
        <v>0</v>
      </c>
      <c r="D46" s="113">
        <v>0.2</v>
      </c>
      <c r="E46" s="114">
        <f>C46*D46</f>
        <v>0</v>
      </c>
      <c r="G46" s="125">
        <f>45*E31</f>
        <v>126855</v>
      </c>
    </row>
    <row r="47" spans="1:7" ht="15.75" hidden="1" thickBot="1">
      <c r="A47" s="1">
        <f>IF(E41&gt;=G47,G47-G46,E41-G46)</f>
        <v>-126855</v>
      </c>
      <c r="B47" s="115" t="s">
        <v>21</v>
      </c>
      <c r="C47" s="116">
        <f>IF(A47&lt;=0,0,A47)</f>
        <v>0</v>
      </c>
      <c r="D47" s="117">
        <v>0.22</v>
      </c>
      <c r="E47" s="118">
        <f>C47*D47</f>
        <v>0</v>
      </c>
      <c r="G47" s="126">
        <f>95*E31</f>
        <v>267805</v>
      </c>
    </row>
    <row r="48" spans="1:5" ht="15.75" hidden="1" thickBot="1">
      <c r="A48" s="1">
        <f>IF(E41&gt;G47,E41-G47,0)</f>
        <v>0</v>
      </c>
      <c r="B48" s="119" t="s">
        <v>22</v>
      </c>
      <c r="C48" s="120">
        <f>IF(A48&lt;=0,0,A48)</f>
        <v>0</v>
      </c>
      <c r="D48" s="121">
        <v>0.25</v>
      </c>
      <c r="E48" s="216">
        <f>C48*D48</f>
        <v>0</v>
      </c>
    </row>
    <row r="49" spans="2:5" ht="27.75" hidden="1" thickBot="1" thickTop="1">
      <c r="B49" s="122"/>
      <c r="C49" s="362" t="s">
        <v>75</v>
      </c>
      <c r="D49" s="363"/>
      <c r="E49" s="217">
        <f>SUM(E44:E48)</f>
        <v>0</v>
      </c>
    </row>
  </sheetData>
  <sheetProtection password="E71E" sheet="1" objects="1" scenarios="1"/>
  <mergeCells count="16">
    <mergeCell ref="B1:F1"/>
    <mergeCell ref="A13:C13"/>
    <mergeCell ref="E13:G13"/>
    <mergeCell ref="B3:D3"/>
    <mergeCell ref="B8:D8"/>
    <mergeCell ref="B7:D7"/>
    <mergeCell ref="B4:D4"/>
    <mergeCell ref="B11:D11"/>
    <mergeCell ref="B10:D10"/>
    <mergeCell ref="C49:D49"/>
    <mergeCell ref="B41:D41"/>
    <mergeCell ref="C17:D17"/>
    <mergeCell ref="C18:D18"/>
    <mergeCell ref="C35:D35"/>
    <mergeCell ref="B20:D20"/>
    <mergeCell ref="C28:D28"/>
  </mergeCells>
  <dataValidations count="4">
    <dataValidation type="whole" allowBlank="1" showInputMessage="1" showErrorMessage="1" errorTitle="Dato no válido" error="Ingresar una cifra entera, sin decimales ni puntos ni comas." sqref="E31">
      <formula1>0</formula1>
      <formula2>1000000000000</formula2>
    </dataValidation>
    <dataValidation type="decimal" allowBlank="1" showInputMessage="1" showErrorMessage="1" errorTitle="Dato no válido" error="Debe ingresar un número, sin comas ni puntos. Puede ingresar hasta dos decimales." sqref="E35">
      <formula1>0</formula1>
      <formula2>10000000000000</formula2>
    </dataValidation>
    <dataValidation type="whole" allowBlank="1" showInputMessage="1" showErrorMessage="1" sqref="G37">
      <formula1>1</formula1>
      <formula2>10000000000000</formula2>
    </dataValidation>
    <dataValidation type="whole" allowBlank="1" showInputMessage="1" showErrorMessage="1" errorTitle="Datos no válido" error="Debe ingresar un número entero, sin decimales, ni puntos, ni comas." sqref="E38">
      <formula1>1</formula1>
      <formula2>1000000000000000</formula2>
    </dataValidation>
  </dataValidations>
  <printOptions/>
  <pageMargins left="0.12" right="0.14" top="1" bottom="1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10" sqref="N10"/>
    </sheetView>
  </sheetViews>
  <sheetFormatPr defaultColWidth="11.421875" defaultRowHeight="12.75"/>
  <sheetData/>
  <sheetProtection password="E71E" sheet="1" objects="1" scenarios="1"/>
  <printOptions/>
  <pageMargins left="0.75" right="0.75" top="1" bottom="1" header="0" footer="0"/>
  <pageSetup horizontalDpi="600" verticalDpi="600" orientation="portrait" paperSize="9" r:id="rId3"/>
  <legacyDrawing r:id="rId2"/>
  <oleObjects>
    <oleObject progId="Word.Document.8" shapeId="1125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pperdomo</dc:creator>
  <cp:keywords/>
  <dc:description/>
  <cp:lastModifiedBy>Pablo Perdomo Machado</cp:lastModifiedBy>
  <cp:lastPrinted>2011-09-15T17:34:04Z</cp:lastPrinted>
  <dcterms:created xsi:type="dcterms:W3CDTF">2005-11-08T14:51:08Z</dcterms:created>
  <dcterms:modified xsi:type="dcterms:W3CDTF">2014-01-15T15:43:03Z</dcterms:modified>
  <cp:category/>
  <cp:version/>
  <cp:contentType/>
  <cp:contentStatus/>
</cp:coreProperties>
</file>